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N Výkaz" sheetId="369" r:id="rId18"/>
    <sheet name="ON Hodiny" sheetId="368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CaseMix!$A$1:$M$48</definedName>
  </definedNames>
  <calcPr calcId="145621"/>
</workbook>
</file>

<file path=xl/calcChain.xml><?xml version="1.0" encoding="utf-8"?>
<calcChain xmlns="http://schemas.openxmlformats.org/spreadsheetml/2006/main">
  <c r="V79" i="371" l="1"/>
  <c r="U79" i="371"/>
  <c r="T79" i="371"/>
  <c r="S79" i="371"/>
  <c r="R79" i="371"/>
  <c r="Q79" i="371"/>
  <c r="T78" i="371"/>
  <c r="U78" i="371" s="1"/>
  <c r="S78" i="371"/>
  <c r="V78" i="371" s="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T73" i="371"/>
  <c r="U73" i="371" s="1"/>
  <c r="S73" i="371"/>
  <c r="R73" i="371"/>
  <c r="Q73" i="371"/>
  <c r="V72" i="371"/>
  <c r="T72" i="371"/>
  <c r="U72" i="371" s="1"/>
  <c r="S72" i="371"/>
  <c r="R72" i="371"/>
  <c r="Q72" i="371"/>
  <c r="V71" i="371"/>
  <c r="U71" i="371"/>
  <c r="T71" i="371"/>
  <c r="S71" i="371"/>
  <c r="R71" i="371"/>
  <c r="Q71" i="371"/>
  <c r="V70" i="371"/>
  <c r="T70" i="371"/>
  <c r="U70" i="371" s="1"/>
  <c r="S70" i="371"/>
  <c r="R70" i="371"/>
  <c r="Q70" i="371"/>
  <c r="T69" i="371"/>
  <c r="U69" i="371" s="1"/>
  <c r="S69" i="371"/>
  <c r="R69" i="371"/>
  <c r="Q69" i="371"/>
  <c r="V68" i="371"/>
  <c r="T68" i="371"/>
  <c r="U68" i="371" s="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T65" i="371"/>
  <c r="U65" i="371" s="1"/>
  <c r="S65" i="371"/>
  <c r="R65" i="371"/>
  <c r="Q65" i="371"/>
  <c r="V64" i="371"/>
  <c r="T64" i="371"/>
  <c r="U64" i="371" s="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T60" i="371"/>
  <c r="U60" i="371" s="1"/>
  <c r="S60" i="371"/>
  <c r="R60" i="371"/>
  <c r="Q60" i="371"/>
  <c r="T59" i="371"/>
  <c r="U59" i="371" s="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T55" i="371"/>
  <c r="V55" i="371" s="1"/>
  <c r="S55" i="371"/>
  <c r="R55" i="371"/>
  <c r="Q55" i="371"/>
  <c r="V54" i="371"/>
  <c r="T54" i="371"/>
  <c r="U54" i="371" s="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T51" i="371"/>
  <c r="U51" i="371" s="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T46" i="371"/>
  <c r="U46" i="371" s="1"/>
  <c r="S46" i="371"/>
  <c r="R46" i="371"/>
  <c r="Q46" i="371"/>
  <c r="T45" i="371"/>
  <c r="U45" i="371" s="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U41" i="371"/>
  <c r="T41" i="371"/>
  <c r="V41" i="371" s="1"/>
  <c r="S41" i="371"/>
  <c r="R41" i="371"/>
  <c r="Q41" i="371"/>
  <c r="T40" i="371"/>
  <c r="U40" i="371" s="1"/>
  <c r="S40" i="371"/>
  <c r="V40" i="371" s="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T34" i="371"/>
  <c r="U34" i="371" s="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T19" i="371"/>
  <c r="U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T16" i="371"/>
  <c r="U16" i="371" s="1"/>
  <c r="S16" i="371"/>
  <c r="R16" i="371"/>
  <c r="Q16" i="371"/>
  <c r="T15" i="371"/>
  <c r="U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T8" i="371"/>
  <c r="U8" i="371" s="1"/>
  <c r="S8" i="371"/>
  <c r="R8" i="371"/>
  <c r="Q8" i="371"/>
  <c r="T7" i="371"/>
  <c r="V7" i="371" s="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AA27" i="368"/>
  <c r="AI27" i="368" s="1"/>
  <c r="AE27" i="368" s="1"/>
  <c r="AB26" i="368"/>
  <c r="AA26" i="368"/>
  <c r="AI26" i="368" s="1"/>
  <c r="AA25" i="368"/>
  <c r="AB21" i="368" s="1"/>
  <c r="AA24" i="368"/>
  <c r="AI24" i="368" s="1"/>
  <c r="AE24" i="368" s="1"/>
  <c r="AI23" i="368"/>
  <c r="AE23" i="368" s="1"/>
  <c r="AA23" i="368"/>
  <c r="AI22" i="368"/>
  <c r="AE22" i="368"/>
  <c r="AA22" i="368"/>
  <c r="AI21" i="368"/>
  <c r="AC21" i="368"/>
  <c r="AA21" i="368"/>
  <c r="AA10" i="368"/>
  <c r="AI10" i="368" s="1"/>
  <c r="AE10" i="368" s="1"/>
  <c r="AB9" i="368"/>
  <c r="AA9" i="368"/>
  <c r="AI9" i="368" s="1"/>
  <c r="AA8" i="368"/>
  <c r="AI8" i="368" s="1"/>
  <c r="AE8" i="368" s="1"/>
  <c r="AA7" i="368"/>
  <c r="AI7" i="368" s="1"/>
  <c r="AE7" i="368" s="1"/>
  <c r="AI6" i="368"/>
  <c r="AE6" i="368" s="1"/>
  <c r="AA6" i="368"/>
  <c r="AI5" i="368"/>
  <c r="AE5" i="368"/>
  <c r="AA5" i="368"/>
  <c r="AI4" i="368"/>
  <c r="AC4" i="368"/>
  <c r="AA4" i="368"/>
  <c r="AB4" i="368" s="1"/>
  <c r="F36" i="369"/>
  <c r="H36" i="369" s="1"/>
  <c r="J35" i="369"/>
  <c r="H35" i="369"/>
  <c r="J34" i="369"/>
  <c r="H34" i="369"/>
  <c r="I27" i="369"/>
  <c r="G27" i="369"/>
  <c r="I19" i="369"/>
  <c r="G19" i="369"/>
  <c r="I11" i="369"/>
  <c r="G11" i="369"/>
  <c r="G9" i="369" s="1"/>
  <c r="H9" i="369" s="1"/>
  <c r="I10" i="369"/>
  <c r="G10" i="369"/>
  <c r="I9" i="369"/>
  <c r="J9" i="369" s="1"/>
  <c r="U17" i="371" l="1"/>
  <c r="U21" i="371"/>
  <c r="U23" i="371"/>
  <c r="U25" i="371"/>
  <c r="U27" i="371"/>
  <c r="U33" i="371"/>
  <c r="V15" i="371"/>
  <c r="V19" i="371"/>
  <c r="V45" i="371"/>
  <c r="V51" i="371"/>
  <c r="V59" i="371"/>
  <c r="V65" i="371"/>
  <c r="V69" i="371"/>
  <c r="V73" i="371"/>
  <c r="U31" i="371"/>
  <c r="U53" i="371"/>
  <c r="U55" i="371"/>
  <c r="U57" i="371"/>
  <c r="U61" i="371"/>
  <c r="U63" i="371"/>
  <c r="U7" i="371"/>
  <c r="U9" i="371"/>
  <c r="AK21" i="368"/>
  <c r="AJ26" i="368"/>
  <c r="AE26" i="368"/>
  <c r="AF26" i="368" s="1"/>
  <c r="AE21" i="368"/>
  <c r="AJ21" i="368"/>
  <c r="AI25" i="368"/>
  <c r="AE25" i="368" s="1"/>
  <c r="AK4" i="368"/>
  <c r="AJ9" i="368"/>
  <c r="AE9" i="368"/>
  <c r="AF9" i="368" s="1"/>
  <c r="AJ4" i="368"/>
  <c r="AE4" i="368"/>
  <c r="AG21" i="368" l="1"/>
  <c r="AF21" i="368"/>
  <c r="AG4" i="368"/>
  <c r="AF4" i="368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9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20" i="414" s="1"/>
  <c r="A29" i="414"/>
  <c r="A28" i="414"/>
  <c r="A27" i="414"/>
  <c r="A26" i="414"/>
  <c r="A25" i="414"/>
  <c r="A24" i="414"/>
  <c r="A23" i="414"/>
  <c r="A21" i="414"/>
  <c r="A20" i="414"/>
  <c r="A16" i="414"/>
  <c r="A14" i="414"/>
  <c r="A11" i="414"/>
  <c r="A10" i="414"/>
  <c r="A8" i="414"/>
  <c r="A7" i="414"/>
  <c r="A22" i="414"/>
  <c r="A19" i="414"/>
  <c r="A15" i="414"/>
  <c r="A18" i="414"/>
  <c r="A4" i="414"/>
  <c r="D15" i="414"/>
  <c r="C15" i="414"/>
  <c r="E15" i="414" l="1"/>
  <c r="A15" i="339" l="1"/>
  <c r="A12" i="339"/>
  <c r="A11" i="339"/>
  <c r="A7" i="339"/>
  <c r="A6" i="339"/>
  <c r="A5" i="339"/>
  <c r="C16" i="414" l="1"/>
  <c r="D11" i="414" l="1"/>
  <c r="D8" i="414"/>
  <c r="D16" i="414" l="1"/>
  <c r="D14" i="414" l="1"/>
  <c r="C14" i="414"/>
  <c r="D7" i="414"/>
  <c r="C7" i="414"/>
  <c r="D10" i="414" l="1"/>
  <c r="E10" i="414" s="1"/>
  <c r="E26" i="414"/>
  <c r="E25" i="414"/>
  <c r="E21" i="414"/>
  <c r="E20" i="414"/>
  <c r="E16" i="414"/>
  <c r="E14" i="414"/>
  <c r="E7" i="414"/>
  <c r="E11" i="414"/>
  <c r="E8" i="414"/>
  <c r="C4" i="414"/>
  <c r="D4" i="414"/>
  <c r="E4" i="414" l="1"/>
  <c r="A16" i="383"/>
  <c r="A19" i="383" l="1"/>
  <c r="A14" i="383" l="1"/>
  <c r="D19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M36" i="370" s="1"/>
  <c r="D25" i="414" s="1"/>
  <c r="K36" i="370"/>
  <c r="J36" i="370"/>
  <c r="H48" i="370"/>
  <c r="M48" i="370" s="1"/>
  <c r="G48" i="370"/>
  <c r="F48" i="370"/>
  <c r="I48" i="370" s="1"/>
  <c r="E48" i="370"/>
  <c r="D26" i="414" s="1"/>
  <c r="D48" i="370"/>
  <c r="L48" i="370" s="1"/>
  <c r="C48" i="370"/>
  <c r="B48" i="370"/>
  <c r="I36" i="370"/>
  <c r="H36" i="370"/>
  <c r="G36" i="370"/>
  <c r="F36" i="370"/>
  <c r="E36" i="370"/>
  <c r="D36" i="370"/>
  <c r="C36" i="370"/>
  <c r="B36" i="370"/>
  <c r="H24" i="370"/>
  <c r="I24" i="370" s="1"/>
  <c r="G24" i="370"/>
  <c r="F24" i="370"/>
  <c r="D24" i="370"/>
  <c r="E24" i="370" s="1"/>
  <c r="D24" i="414" s="1"/>
  <c r="E24" i="414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2" i="414"/>
  <c r="E12" i="370" l="1"/>
  <c r="D23" i="414" s="1"/>
  <c r="E23" i="414" s="1"/>
  <c r="L12" i="370"/>
  <c r="I12" i="370"/>
  <c r="D27" i="414" s="1"/>
  <c r="E27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H3" i="387" s="1"/>
  <c r="L3" i="387"/>
  <c r="J3" i="387"/>
  <c r="I3" i="387"/>
  <c r="G3" i="387"/>
  <c r="F3" i="387"/>
  <c r="N3" i="220"/>
  <c r="L3" i="220" s="1"/>
  <c r="N3" i="372" l="1"/>
  <c r="J3" i="372"/>
  <c r="C29" i="414"/>
  <c r="E29" i="414" s="1"/>
  <c r="H3" i="390"/>
  <c r="K3" i="387"/>
  <c r="K3" i="390"/>
  <c r="G5" i="339"/>
  <c r="G6" i="339"/>
  <c r="G7" i="339"/>
  <c r="G8" i="339"/>
  <c r="G9" i="339"/>
  <c r="A11" i="383"/>
  <c r="A4" i="383"/>
  <c r="A35" i="383"/>
  <c r="A34" i="383"/>
  <c r="A33" i="383"/>
  <c r="A32" i="383"/>
  <c r="A31" i="383"/>
  <c r="A30" i="383"/>
  <c r="A29" i="383"/>
  <c r="A28" i="383"/>
  <c r="A27" i="383"/>
  <c r="A26" i="383"/>
  <c r="A23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8" i="414" s="1"/>
  <c r="E28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2" i="414"/>
  <c r="C19" i="414"/>
  <c r="D18" i="414"/>
  <c r="E22" i="414" l="1"/>
  <c r="E19" i="414"/>
  <c r="G11" i="339"/>
  <c r="C6" i="340"/>
  <c r="C4" i="340" s="1"/>
  <c r="B4" i="340"/>
  <c r="F13" i="339"/>
  <c r="F15" i="339" s="1"/>
  <c r="G12" i="339"/>
  <c r="C18" i="414"/>
  <c r="B13" i="340" l="1"/>
  <c r="B12" i="340"/>
  <c r="D6" i="340"/>
  <c r="E18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<sst xmlns="http://schemas.openxmlformats.org/spreadsheetml/2006/main" count="36800" uniqueCount="7136">
  <si>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</si>
  <si>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</si>
  <si>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</si>
  <si>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</si>
  <si>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</si>
  <si>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</si>
  <si>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</si>
  <si>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</si>
  <si>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</si>
  <si>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</si>
  <si>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</si>
  <si>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</si>
  <si>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</si>
  <si>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</si>
  <si>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</si>
  <si>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</si>
  <si>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</si>
  <si>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</si>
  <si>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</si>
  <si>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</si>
  <si>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</si>
  <si>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</si>
  <si>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</si>
  <si>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</si>
  <si>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</si>
  <si>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</si>
  <si>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</si>
  <si>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</si>
  <si>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</si>
  <si>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</si>
  <si>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</si>
  <si>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</si>
  <si>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</si>
  <si>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</si>
  <si>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</si>
  <si>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</si>
  <si>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</si>
  <si>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</si>
  <si>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</si>
  <si>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</si>
  <si>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</si>
  <si>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</si>
  <si>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</si>
  <si>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</si>
  <si>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</si>
  <si>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</si>
  <si>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</si>
  <si>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</si>
  <si>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</si>
  <si>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</si>
  <si>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</si>
  <si>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</si>
  <si>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</si>
  <si>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</si>
  <si>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</si>
  <si>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</si>
  <si>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</si>
  <si>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</si>
  <si>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</si>
  <si>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</si>
  <si>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</si>
  <si>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</si>
  <si>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</si>
  <si>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</si>
  <si>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</si>
  <si>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</si>
  <si>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</si>
  <si>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</si>
  <si>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</si>
  <si>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</si>
  <si>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</si>
  <si>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</si>
  <si>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</si>
  <si>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</si>
  <si>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</si>
  <si>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</si>
  <si>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</si>
  <si>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</si>
  <si>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</si>
  <si>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</si>
  <si>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</si>
  <si>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</si>
  <si>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</si>
  <si>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</si>
  <si>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</si>
  <si>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</si>
  <si>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</si>
  <si>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</si>
  <si>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</si>
  <si>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</si>
  <si>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</si>
  <si>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</si>
  <si>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</si>
  <si>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</si>
  <si>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</si>
  <si>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</si>
  <si>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</si>
  <si>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</si>
  <si>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</si>
  <si>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</si>
  <si>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</si>
  <si>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</si>
  <si>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</si>
  <si>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</si>
  <si>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</si>
  <si>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</si>
  <si>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</si>
  <si>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</si>
  <si>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</si>
  <si>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</si>
  <si>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</si>
  <si>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</si>
  <si>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</si>
  <si>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</si>
  <si>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</si>
  <si>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</si>
  <si>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</si>
  <si>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</si>
  <si>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</si>
  <si>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</si>
  <si>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</si>
  <si>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</si>
  <si>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</si>
  <si>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</si>
  <si>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</si>
  <si>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</si>
  <si>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</si>
  <si>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</si>
  <si>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</si>
  <si>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</si>
  <si>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</si>
  <si>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</si>
  <si>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</si>
  <si>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</si>
  <si>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</si>
  <si>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</si>
  <si>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</si>
  <si>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</si>
  <si>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</si>
  <si>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</si>
  <si>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</si>
  <si>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</si>
  <si>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</si>
  <si>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</si>
  <si>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</si>
  <si>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</si>
  <si>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</si>
  <si>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</si>
  <si>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</si>
  <si>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</si>
  <si>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</si>
  <si>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</si>
  <si>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</si>
  <si>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</si>
  <si>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</si>
  <si>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</si>
  <si>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</si>
  <si>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</si>
  <si>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</si>
  <si>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</si>
  <si>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</si>
  <si>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</si>
  <si>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</si>
  <si>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</si>
  <si>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</si>
  <si>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</si>
  <si>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</si>
  <si>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</si>
  <si>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</si>
  <si>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</si>
  <si>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</si>
  <si>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</si>
  <si>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</si>
  <si>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</si>
  <si>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</si>
  <si>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</si>
  <si>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</si>
  <si>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</si>
  <si>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</si>
  <si>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</si>
  <si>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</si>
  <si>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</si>
  <si>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</si>
  <si>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</si>
  <si>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</si>
  <si>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</si>
  <si>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</si>
  <si>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</si>
  <si>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</si>
  <si>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</si>
  <si>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</si>
  <si>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</si>
  <si>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</si>
  <si>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</si>
  <si>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</si>
  <si>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</si>
  <si>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</si>
  <si>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</si>
  <si>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</si>
  <si>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</si>
  <si>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</si>
  <si>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</si>
  <si>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</si>
  <si>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</si>
  <si>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</si>
  <si>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</si>
  <si>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</si>
  <si>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</si>
  <si>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</si>
  <si>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</si>
  <si>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</si>
  <si>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</si>
  <si>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</si>
  <si>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</si>
  <si>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</si>
  <si>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</si>
  <si>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</si>
  <si>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</si>
  <si>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</si>
  <si>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</si>
  <si>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Plán</t>
  </si>
  <si>
    <t>Osobní náklady - výkaz mzdových nároků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</si>
  <si>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</si>
  <si>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</si>
  <si>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</si>
  <si>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</si>
  <si>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</si>
  <si>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</si>
  <si>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</si>
  <si>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</si>
  <si>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</si>
  <si>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</si>
  <si>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</si>
  <si>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</si>
  <si>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</si>
  <si>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</si>
  <si>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ON Výkaz</t>
  </si>
  <si>
    <t>ON Hodiny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</si>
  <si>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</si>
  <si>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</si>
  <si>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</si>
  <si>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</si>
  <si>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</si>
  <si>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</si>
  <si>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</si>
  <si>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</si>
  <si>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</si>
  <si>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</si>
  <si>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</si>
  <si>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</si>
  <si>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</si>
  <si>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</si>
  <si>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</si>
  <si>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</si>
  <si>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</si>
  <si>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</si>
  <si>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</si>
  <si>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</si>
  <si>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</si>
  <si>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</si>
  <si>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</si>
  <si>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</si>
  <si>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</si>
  <si>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</si>
  <si>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</si>
  <si>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</si>
  <si>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</si>
  <si>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</si>
  <si>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</si>
  <si>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</si>
  <si>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</si>
  <si>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</si>
  <si>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</si>
  <si>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</si>
  <si>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</si>
  <si>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</si>
  <si>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</si>
  <si>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</si>
  <si>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</si>
  <si>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</si>
  <si>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</si>
  <si>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</si>
  <si>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</si>
  <si>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</si>
  <si>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</si>
  <si>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</si>
  <si>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</si>
  <si>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</si>
  <si>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</si>
  <si>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</si>
  <si>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</si>
  <si>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</si>
  <si>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</si>
  <si>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</si>
  <si>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</si>
  <si>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</si>
  <si>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</si>
  <si>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Kardiochirurgická klinika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</si>
  <si>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</si>
  <si>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</si>
  <si>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</si>
  <si>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</si>
  <si>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</si>
  <si>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</si>
  <si>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</si>
  <si>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</si>
  <si>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</si>
  <si>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</si>
  <si>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</si>
  <si>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</si>
  <si>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</si>
  <si>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</si>
  <si>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</si>
  <si>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</si>
  <si>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</si>
  <si>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</si>
  <si>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</si>
  <si>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</si>
  <si>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</si>
  <si>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</si>
  <si>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těl.náhr.-ostat.nákl.PZT(s.Z_506)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</si>
  <si>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</si>
  <si>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</si>
  <si>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</si>
  <si>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</si>
  <si>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50115062     ostatní ZPr - materiál pro hemodialýzu (sk.Z_525)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</si>
  <si>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</si>
  <si>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</si>
  <si>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</si>
  <si>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</si>
  <si>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</si>
  <si>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</si>
  <si>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</si>
  <si>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</si>
  <si>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</si>
  <si>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</si>
  <si>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</si>
  <si>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</si>
  <si>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</si>
  <si>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</si>
  <si>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</si>
  <si>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</si>
  <si>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</si>
  <si>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</si>
  <si>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</si>
  <si>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</si>
  <si>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</si>
  <si>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</si>
  <si>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</si>
  <si>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</si>
  <si>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</si>
  <si>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</si>
  <si>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</si>
  <si>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</si>
  <si>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</si>
  <si>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</si>
  <si>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</si>
  <si>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</si>
  <si>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</si>
  <si>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</si>
  <si>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</si>
  <si>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</si>
  <si>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</si>
  <si>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</si>
  <si>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</si>
  <si>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</si>
  <si>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</si>
  <si>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</si>
  <si>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</si>
  <si>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</si>
  <si>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</si>
  <si>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</si>
  <si>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</si>
  <si>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</si>
  <si>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</si>
  <si>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</si>
  <si>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</si>
  <si>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</si>
  <si>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</si>
  <si>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</si>
  <si>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</si>
  <si>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</si>
  <si>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</si>
  <si>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</si>
  <si>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</si>
  <si>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</si>
  <si>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</si>
  <si>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</si>
  <si>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</si>
  <si>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</si>
  <si>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</si>
  <si>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</si>
  <si>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</si>
  <si>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</si>
  <si>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</si>
  <si>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</si>
  <si>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</si>
  <si>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</si>
  <si>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</si>
  <si>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</si>
  <si>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</si>
  <si>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</si>
  <si>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</si>
  <si>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</si>
  <si>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</si>
  <si>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</si>
  <si>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</si>
  <si>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</si>
  <si>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</si>
  <si>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</si>
  <si>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</si>
  <si>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</si>
  <si>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</si>
  <si>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</si>
  <si>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</si>
  <si>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</si>
  <si>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</si>
  <si>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</si>
  <si>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</si>
  <si>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</si>
  <si>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</si>
  <si>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</si>
  <si>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</si>
  <si>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</si>
  <si>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</si>
  <si>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</si>
  <si>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</si>
  <si>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</si>
  <si>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</si>
  <si>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</si>
  <si>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</si>
  <si>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</si>
  <si>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</si>
  <si>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</si>
  <si>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</si>
  <si>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</si>
  <si>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</si>
  <si>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</si>
  <si>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</si>
  <si>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</si>
  <si>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</si>
  <si>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</si>
  <si>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</si>
  <si>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</si>
  <si>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</si>
  <si>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</si>
  <si>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</si>
  <si>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</si>
  <si>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</si>
  <si>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55801081     DDHM - zdravotnický a laboratorní (finanční dary)</t>
  </si>
  <si>
    <t>55802     DDHM - provozní</t>
  </si>
  <si>
    <t>55802002     DDHM - ostatní provozní technika (sk.V_35)</t>
  </si>
  <si>
    <t>55802003     DDHM - kacelářská technika (sk.V_37)</t>
  </si>
  <si>
    <t>55802080     DDHM - provozní (věcné dary)</t>
  </si>
  <si>
    <t>55804     DDHM - výpočetní technika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</si>
  <si>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</si>
  <si>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</si>
  <si>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</si>
  <si>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</si>
  <si>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</si>
  <si>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</si>
  <si>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</si>
  <si>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</si>
  <si>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</si>
  <si>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</si>
  <si>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</si>
  <si>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</si>
  <si>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</si>
  <si>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</si>
  <si>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</si>
  <si>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</si>
  <si>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</si>
  <si>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</si>
  <si>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</si>
  <si>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</si>
  <si>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</si>
  <si>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</si>
  <si>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</si>
  <si>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</si>
  <si>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</si>
  <si>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</si>
  <si>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</si>
  <si>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</si>
  <si>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</si>
  <si>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</si>
  <si>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</si>
  <si>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</si>
  <si>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64423015     prodej zdravotnického materiálu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</si>
  <si>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</si>
  <si>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</si>
  <si>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</si>
  <si>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</si>
  <si>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</si>
  <si>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</si>
  <si>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</si>
  <si>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</si>
  <si>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</si>
  <si>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</si>
  <si>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</si>
  <si>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</si>
  <si>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</si>
  <si>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</si>
  <si>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</si>
  <si>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</si>
  <si>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</si>
  <si>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64924440     klinické hodnocení - EU (81xx)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</si>
  <si>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</si>
  <si>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</si>
  <si>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</si>
  <si>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</si>
  <si>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</si>
  <si>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</si>
  <si>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</si>
  <si>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</si>
  <si>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</si>
  <si>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</si>
  <si>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</si>
  <si>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</si>
  <si>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</si>
  <si>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</si>
  <si>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</si>
  <si>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</si>
  <si>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</si>
  <si>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</si>
  <si>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</si>
  <si>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</si>
  <si>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</si>
  <si>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</si>
  <si>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</si>
  <si>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</si>
  <si>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</si>
  <si>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</si>
  <si>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</si>
  <si>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</si>
  <si>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</si>
  <si>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</si>
  <si>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/>
  </si>
  <si>
    <t>Kardiochirurgická klinika</t>
  </si>
  <si>
    <t>50113001</t>
  </si>
  <si>
    <t>Lékárna - léčiva</t>
  </si>
  <si>
    <t>50113006</t>
  </si>
  <si>
    <t>Lékárna - enterární výživa</t>
  </si>
  <si>
    <t>50113008</t>
  </si>
  <si>
    <t>393 TO krevní deriváty IVLP (112 01 003)</t>
  </si>
  <si>
    <t>50113013</t>
  </si>
  <si>
    <t>Lékárna - antibiotika</t>
  </si>
  <si>
    <t>50113014</t>
  </si>
  <si>
    <t>Lékárna - antimykotika</t>
  </si>
  <si>
    <t>SumaKL</t>
  </si>
  <si>
    <t>5011</t>
  </si>
  <si>
    <t>Kardiochirurgická klinika, lůžkové oddělení 50</t>
  </si>
  <si>
    <t>SumaNS</t>
  </si>
  <si>
    <t>mezeraNS</t>
  </si>
  <si>
    <t>5021</t>
  </si>
  <si>
    <t>Kardiochirurgická klinika, ambulance</t>
  </si>
  <si>
    <t>5031</t>
  </si>
  <si>
    <t>Kardiochirurgická klinika, JIP 50B</t>
  </si>
  <si>
    <t>5062</t>
  </si>
  <si>
    <t>Kardiochirurgická klinika, operační sál - lokální</t>
  </si>
  <si>
    <t>102592</t>
  </si>
  <si>
    <t>2592</t>
  </si>
  <si>
    <t>MILURIT</t>
  </si>
  <si>
    <t>TBL 50X100MG</t>
  </si>
  <si>
    <t>103801</t>
  </si>
  <si>
    <t>3801</t>
  </si>
  <si>
    <t>CONCOR COR 2.5 MG</t>
  </si>
  <si>
    <t>TBL OBD 28X2.5MG</t>
  </si>
  <si>
    <t>113316</t>
  </si>
  <si>
    <t>13316</t>
  </si>
  <si>
    <t>LUSOPRESS</t>
  </si>
  <si>
    <t>TBL 28X20MG</t>
  </si>
  <si>
    <t>120132</t>
  </si>
  <si>
    <t>20132</t>
  </si>
  <si>
    <t>CIPRALEX 10 MG</t>
  </si>
  <si>
    <t>POR TBL FLM 28X10MG</t>
  </si>
  <si>
    <t>126554</t>
  </si>
  <si>
    <t>26554</t>
  </si>
  <si>
    <t>MICARDIS 80 MG</t>
  </si>
  <si>
    <t>POR TBL NOB 28X80MG</t>
  </si>
  <si>
    <t>131739</t>
  </si>
  <si>
    <t>31739</t>
  </si>
  <si>
    <t>HELICID « 40 INF. LYOF.1X40MG</t>
  </si>
  <si>
    <t>132963</t>
  </si>
  <si>
    <t>32963</t>
  </si>
  <si>
    <t>BISOPROLOL-RATIOPHARM 5 MG</t>
  </si>
  <si>
    <t>POR TBL NOB 30X5MG</t>
  </si>
  <si>
    <t>147478</t>
  </si>
  <si>
    <t>47478</t>
  </si>
  <si>
    <t>LORADUR MITE</t>
  </si>
  <si>
    <t>POR TBL NOB 50</t>
  </si>
  <si>
    <t>194804</t>
  </si>
  <si>
    <t>94804</t>
  </si>
  <si>
    <t>MODURETIC</t>
  </si>
  <si>
    <t>POR TBL NOB 30</t>
  </si>
  <si>
    <t>845090</t>
  </si>
  <si>
    <t>109411</t>
  </si>
  <si>
    <t>NOLPAZA 40 MG ENTEROSOLVENTNÍ TABLETY</t>
  </si>
  <si>
    <t>POR TBL ENT 28X40MG</t>
  </si>
  <si>
    <t>845592</t>
  </si>
  <si>
    <t>114287</t>
  </si>
  <si>
    <t>APO-CITAL 20 MG</t>
  </si>
  <si>
    <t>POR TBL FLM 30X20MG</t>
  </si>
  <si>
    <t>111254</t>
  </si>
  <si>
    <t>FINAJELF 5 MG POTAHOVANÉ TABLETY</t>
  </si>
  <si>
    <t>POR TBL FLM 30X5MG</t>
  </si>
  <si>
    <t>117190</t>
  </si>
  <si>
    <t>17190</t>
  </si>
  <si>
    <t>LACTULOSA BIOMEDICA</t>
  </si>
  <si>
    <t>POR SIR 250ML 50%</t>
  </si>
  <si>
    <t>130187</t>
  </si>
  <si>
    <t>30187</t>
  </si>
  <si>
    <t>MIDAZOLAM TORREX 5MG/ML</t>
  </si>
  <si>
    <t>INJ 10X1ML/5MG</t>
  </si>
  <si>
    <t>987484</t>
  </si>
  <si>
    <t>109415</t>
  </si>
  <si>
    <t>POR TBL ENT 84X40MG</t>
  </si>
  <si>
    <t>123958</t>
  </si>
  <si>
    <t>23958</t>
  </si>
  <si>
    <t>AMPRILAN 2.5</t>
  </si>
  <si>
    <t>PORTBL NOB 30X2.5MG</t>
  </si>
  <si>
    <t>198791</t>
  </si>
  <si>
    <t>98791</t>
  </si>
  <si>
    <t>DEPREX LÉČIVA</t>
  </si>
  <si>
    <t>POR CPS DUR 30X20MG</t>
  </si>
  <si>
    <t>129027</t>
  </si>
  <si>
    <t>PROPOFOL-LIPURO 1 % (10MG/ML)</t>
  </si>
  <si>
    <t>INJ+INF EML 10X100ML/1000MG</t>
  </si>
  <si>
    <t>849578</t>
  </si>
  <si>
    <t>149480</t>
  </si>
  <si>
    <t>ZYLLT 75 MG</t>
  </si>
  <si>
    <t>POR TBL FLM 28X75MG</t>
  </si>
  <si>
    <t>103078</t>
  </si>
  <si>
    <t>3078</t>
  </si>
  <si>
    <t>UNIPRES 20</t>
  </si>
  <si>
    <t>TBL 30X20MG</t>
  </si>
  <si>
    <t>848450</t>
  </si>
  <si>
    <t>119774</t>
  </si>
  <si>
    <t>LAWARIN 2</t>
  </si>
  <si>
    <t>POR TBL NOB 50X2MG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</si>
  <si>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</si>
  <si>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</si>
  <si>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</si>
  <si>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</si>
  <si>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</si>
  <si>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</si>
  <si>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</si>
  <si>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</si>
  <si>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</si>
  <si>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</si>
  <si>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</si>
  <si>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</si>
  <si>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</si>
  <si>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</si>
  <si>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</si>
  <si>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</si>
  <si>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</si>
  <si>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</si>
  <si>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96414</t>
  </si>
  <si>
    <t>GENTAMICIN LEK 80 MG/2 ML</t>
  </si>
  <si>
    <t>INJ SOL 10X2ML/80MG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</si>
  <si>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</si>
  <si>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</si>
  <si>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</si>
  <si>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</si>
  <si>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</si>
  <si>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</si>
  <si>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</si>
  <si>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</si>
  <si>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</si>
  <si>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</si>
  <si>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</si>
  <si>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</si>
  <si>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</si>
  <si>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</si>
  <si>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</si>
  <si>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</si>
  <si>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</si>
  <si>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</si>
  <si>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</si>
  <si>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</si>
  <si>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</si>
  <si>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</si>
  <si>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</si>
  <si>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</si>
  <si>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</si>
  <si>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</si>
  <si>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</si>
  <si>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</si>
  <si>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</si>
  <si>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</si>
  <si>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</si>
  <si>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</si>
  <si>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</si>
  <si>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</si>
  <si>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</si>
  <si>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</si>
  <si>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</si>
  <si>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</si>
  <si>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</si>
  <si>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</si>
  <si>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</si>
  <si>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</si>
  <si>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</si>
  <si>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</si>
  <si>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</si>
  <si>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</si>
  <si>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</si>
  <si>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</si>
  <si>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</si>
  <si>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</si>
  <si>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</si>
  <si>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</si>
  <si>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</si>
  <si>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</si>
  <si>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</si>
  <si>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</si>
  <si>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</si>
  <si>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</si>
  <si>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</si>
  <si>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</si>
  <si>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</si>
  <si>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</si>
  <si>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</si>
  <si>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</si>
  <si>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</si>
  <si>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</si>
  <si>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</si>
  <si>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</si>
  <si>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</si>
  <si>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</si>
  <si>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</si>
  <si>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</si>
  <si>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</si>
  <si>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</si>
  <si>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</si>
  <si>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</si>
  <si>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</si>
  <si>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</si>
  <si>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</si>
  <si>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</si>
  <si>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</si>
  <si>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</si>
  <si>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</si>
  <si>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</si>
  <si>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</si>
  <si>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</si>
  <si>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</si>
  <si>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</si>
  <si>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</si>
  <si>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</si>
  <si>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</si>
  <si>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</si>
  <si>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</si>
  <si>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</si>
  <si>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</si>
  <si>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</si>
  <si>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</si>
  <si>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</si>
  <si>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</si>
  <si>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</si>
  <si>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</si>
  <si>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</si>
  <si>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</si>
  <si>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</si>
  <si>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</si>
  <si>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</si>
  <si>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</si>
  <si>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</si>
  <si>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</si>
  <si>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</si>
  <si>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</si>
  <si>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</si>
  <si>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</si>
  <si>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</si>
  <si>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</si>
  <si>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</si>
  <si>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</si>
  <si>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</si>
  <si>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</si>
  <si>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</si>
  <si>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</si>
  <si>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</si>
  <si>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118630</t>
  </si>
  <si>
    <t>18630</t>
  </si>
  <si>
    <t>SIOFOR 1000</t>
  </si>
  <si>
    <t>POR TBLFLM60X1000MG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</si>
  <si>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</si>
  <si>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</si>
  <si>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</si>
  <si>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</si>
  <si>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</si>
  <si>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</si>
  <si>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</si>
  <si>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</si>
  <si>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</si>
  <si>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</si>
  <si>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</si>
  <si>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</si>
  <si>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</si>
  <si>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</si>
  <si>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</si>
  <si>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128816</t>
  </si>
  <si>
    <t>28816</t>
  </si>
  <si>
    <t>AERIUS 5 MG</t>
  </si>
  <si>
    <t>POR TBL DIS 30X5MG</t>
  </si>
  <si>
    <t>130434</t>
  </si>
  <si>
    <t>30434</t>
  </si>
  <si>
    <t>VEROSPIRON</t>
  </si>
  <si>
    <t>TBL 100X25MG</t>
  </si>
  <si>
    <t>131536</t>
  </si>
  <si>
    <t>31536</t>
  </si>
  <si>
    <t>BETALOC ZOK 25 MG</t>
  </si>
  <si>
    <t>TBL RET 100X25MG</t>
  </si>
  <si>
    <t>131654</t>
  </si>
  <si>
    <t>CEFTAZIDIM KABI 1 GM</t>
  </si>
  <si>
    <t>INJ PLV SOL 10X1GM</t>
  </si>
  <si>
    <t>132992</t>
  </si>
  <si>
    <t>32992</t>
  </si>
  <si>
    <t>ATROVENT N</t>
  </si>
  <si>
    <t>INH SOL PSS200X20RG</t>
  </si>
  <si>
    <t>140122</t>
  </si>
  <si>
    <t>40122</t>
  </si>
  <si>
    <t>HYDROCORTISON VALEANT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</si>
  <si>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</si>
  <si>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</si>
  <si>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</si>
  <si>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</si>
  <si>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</si>
  <si>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</si>
  <si>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</si>
  <si>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</si>
  <si>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145499</t>
  </si>
  <si>
    <t>45499</t>
  </si>
  <si>
    <t>TBL RET 30X100MG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</si>
  <si>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</si>
  <si>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</si>
  <si>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</si>
  <si>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</si>
  <si>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</si>
  <si>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</si>
  <si>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</si>
  <si>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</si>
  <si>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</si>
  <si>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</si>
  <si>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</si>
  <si>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</si>
  <si>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</si>
  <si>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</si>
  <si>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149012</t>
  </si>
  <si>
    <t>49012</t>
  </si>
  <si>
    <t>SOTAHEXAL 80</t>
  </si>
  <si>
    <t>POR TBL NOB 20X80MG</t>
  </si>
  <si>
    <t>149317</t>
  </si>
  <si>
    <t>49317</t>
  </si>
  <si>
    <t>CALCIUM GLUCONICUM 10% B.BRAUN</t>
  </si>
  <si>
    <t>INJ SOL 20X10ML</t>
  </si>
  <si>
    <t>149560</t>
  </si>
  <si>
    <t>49560</t>
  </si>
  <si>
    <t>MOLSIHEXAL RETARD</t>
  </si>
  <si>
    <t>TBL RET 30X8MG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</si>
  <si>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</si>
  <si>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</si>
  <si>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</si>
  <si>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</si>
  <si>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</si>
  <si>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</si>
  <si>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</si>
  <si>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</si>
  <si>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154150</t>
  </si>
  <si>
    <t>54150</t>
  </si>
  <si>
    <t>EGILOK 25MG</t>
  </si>
  <si>
    <t>TBL 60X25MG</t>
  </si>
  <si>
    <t>155823</t>
  </si>
  <si>
    <t>55823</t>
  </si>
  <si>
    <t>TBL OBD 20X500MG</t>
  </si>
  <si>
    <t>155947</t>
  </si>
  <si>
    <t>55947</t>
  </si>
  <si>
    <t>OPHTAL LIQ 2X50ML</t>
  </si>
  <si>
    <t>156504</t>
  </si>
  <si>
    <t>56504</t>
  </si>
  <si>
    <t>SIOFOR 850</t>
  </si>
  <si>
    <t>TBL OBD 60X850MG</t>
  </si>
  <si>
    <t>156810</t>
  </si>
  <si>
    <t>56810</t>
  </si>
  <si>
    <t>FURORESE 250</t>
  </si>
  <si>
    <t>TBL 20X250MG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</si>
  <si>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</si>
  <si>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</si>
  <si>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</si>
  <si>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</si>
  <si>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</si>
  <si>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</si>
  <si>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</si>
  <si>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</si>
  <si>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158037</t>
  </si>
  <si>
    <t>58037</t>
  </si>
  <si>
    <t>BETALOC ZOK 50MG</t>
  </si>
  <si>
    <t>TBL RET 30X50MG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</si>
  <si>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</si>
  <si>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</si>
  <si>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</si>
  <si>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</si>
  <si>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</si>
  <si>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</si>
  <si>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</si>
  <si>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</si>
  <si>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166555</t>
  </si>
  <si>
    <t>66555</t>
  </si>
  <si>
    <t>MAGNOSOLV</t>
  </si>
  <si>
    <t>GRA 30X6.1GM(SACKY)</t>
  </si>
  <si>
    <t>167939</t>
  </si>
  <si>
    <t>BRILIQUE 90 MG</t>
  </si>
  <si>
    <t>POR TBL FLM 56X90MG</t>
  </si>
  <si>
    <t>169447</t>
  </si>
  <si>
    <t>69447</t>
  </si>
  <si>
    <t>BURONIL 25MG</t>
  </si>
  <si>
    <t>TBL OBD 50X25MG</t>
  </si>
  <si>
    <t>175631</t>
  </si>
  <si>
    <t>75631</t>
  </si>
  <si>
    <t>DICLOFENAC AL RETARD</t>
  </si>
  <si>
    <t>TBL OBD 20X100MG</t>
  </si>
  <si>
    <t>176064</t>
  </si>
  <si>
    <t>76064</t>
  </si>
  <si>
    <t>ACIDUM FOLICUM LECIVA</t>
  </si>
  <si>
    <t>DRG 30X10MG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</si>
  <si>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</si>
  <si>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</si>
  <si>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</si>
  <si>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</si>
  <si>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</si>
  <si>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</si>
  <si>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</si>
  <si>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</si>
  <si>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</si>
  <si>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</si>
  <si>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</si>
  <si>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</si>
  <si>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</si>
  <si>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</si>
  <si>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</si>
  <si>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</si>
  <si>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</si>
  <si>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</si>
  <si>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</si>
  <si>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</si>
  <si>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</si>
  <si>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</si>
  <si>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</si>
  <si>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</si>
  <si>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</si>
  <si>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</si>
  <si>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</si>
  <si>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</si>
  <si>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</si>
  <si>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</si>
  <si>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</si>
  <si>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</si>
  <si>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</si>
  <si>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</si>
  <si>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</si>
  <si>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</si>
  <si>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</si>
  <si>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</si>
  <si>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</si>
  <si>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</si>
  <si>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191836</t>
  </si>
  <si>
    <t>91836</t>
  </si>
  <si>
    <t>TORECAN</t>
  </si>
  <si>
    <t>INJ 5X1ML/6.5MG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</si>
  <si>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</si>
  <si>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</si>
  <si>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</si>
  <si>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</si>
  <si>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</si>
  <si>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</si>
  <si>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</si>
  <si>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</si>
  <si>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</si>
  <si>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</si>
  <si>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</si>
  <si>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</si>
  <si>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</si>
  <si>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</si>
  <si>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</si>
  <si>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</si>
  <si>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</si>
  <si>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</si>
  <si>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</si>
  <si>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</si>
  <si>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</si>
  <si>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194292</t>
  </si>
  <si>
    <t>94292</t>
  </si>
  <si>
    <t>ZOLPIDEM-RATIOPHARM 10 MG</t>
  </si>
  <si>
    <t>POR TBL FLM 20X10MG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</si>
  <si>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</si>
  <si>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</si>
  <si>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</si>
  <si>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</si>
  <si>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</si>
  <si>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</si>
  <si>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</si>
  <si>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</si>
  <si>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</si>
  <si>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</si>
  <si>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</si>
  <si>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</si>
  <si>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</si>
  <si>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</si>
  <si>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</si>
  <si>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197682</t>
  </si>
  <si>
    <t>97682</t>
  </si>
  <si>
    <t>CHLORID SODNY 0.9% BRAUN, REF.3500381</t>
  </si>
  <si>
    <t>INFSOL1X250ML-PELAH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</si>
  <si>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</si>
  <si>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</si>
  <si>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</si>
  <si>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</si>
  <si>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</si>
  <si>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</si>
  <si>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</si>
  <si>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</si>
  <si>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</si>
  <si>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</si>
  <si>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</si>
  <si>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</si>
  <si>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</si>
  <si>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</si>
  <si>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</si>
  <si>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395210</t>
  </si>
  <si>
    <t>0</t>
  </si>
  <si>
    <t>Aqua Touch Jelly 25x6ml</t>
  </si>
  <si>
    <t>395294</t>
  </si>
  <si>
    <t>180306</t>
  </si>
  <si>
    <t>TANTUM VERDE</t>
  </si>
  <si>
    <t>LIQ 1X240ML-PET TR</t>
  </si>
  <si>
    <t>395997</t>
  </si>
  <si>
    <t>DZ SOFTASEPT N BEZBARVÝ 250 ml</t>
  </si>
  <si>
    <t>396228</t>
  </si>
  <si>
    <t>KL TBL MAGNESII LACTAS 500mg, 100TBL</t>
  </si>
  <si>
    <t>magistraliter</t>
  </si>
  <si>
    <t>773465</t>
  </si>
  <si>
    <t>Indulona Rakytníková</t>
  </si>
  <si>
    <t>840220</t>
  </si>
  <si>
    <t>Lactobacillus acidophil.cps.75 bez laktózy</t>
  </si>
  <si>
    <t>840464</t>
  </si>
  <si>
    <t>Vitar Soda tbl.150</t>
  </si>
  <si>
    <t>neleč.</t>
  </si>
  <si>
    <t>841059</t>
  </si>
  <si>
    <t>Indulona olivová ung.100g</t>
  </si>
  <si>
    <t>841535</t>
  </si>
  <si>
    <t>MENALIND Kožní ochranný krém 200 ml</t>
  </si>
  <si>
    <t>841572</t>
  </si>
  <si>
    <t>MENALIND Ubrousky 50ks náhradní náplň</t>
  </si>
  <si>
    <t>842125</t>
  </si>
  <si>
    <t>DZ SOFTASEPT N BAREVNÝ 250 ml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</si>
  <si>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</si>
  <si>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</si>
  <si>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</si>
  <si>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</si>
  <si>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</si>
  <si>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</si>
  <si>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</si>
  <si>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</si>
  <si>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</si>
  <si>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</si>
  <si>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</si>
  <si>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844831</t>
  </si>
  <si>
    <t>DIGOXIN ORION INJ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</si>
  <si>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</si>
  <si>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</si>
  <si>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</si>
  <si>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</si>
  <si>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</si>
  <si>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</si>
  <si>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</si>
  <si>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845108</t>
  </si>
  <si>
    <t>125595</t>
  </si>
  <si>
    <t>VALSACOR 160 MG</t>
  </si>
  <si>
    <t>POR TBL FLM 28X160MG</t>
  </si>
  <si>
    <t>845220</t>
  </si>
  <si>
    <t>101211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</si>
  <si>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</si>
  <si>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</si>
  <si>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</si>
  <si>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</si>
  <si>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</si>
  <si>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</si>
  <si>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</si>
  <si>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</si>
  <si>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</si>
  <si>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</si>
  <si>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</si>
  <si>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</si>
  <si>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</si>
  <si>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</si>
  <si>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</si>
  <si>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</t>
  </si>
  <si>
    <t>POR TBL FLM 30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</si>
  <si>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</si>
  <si>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</si>
  <si>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</si>
  <si>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</si>
  <si>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</si>
  <si>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</si>
  <si>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</si>
  <si>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847132</t>
  </si>
  <si>
    <t>137238</t>
  </si>
  <si>
    <t>ADENOCOR</t>
  </si>
  <si>
    <t>INJ SOL 6X2ML/6MG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</si>
  <si>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</si>
  <si>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</si>
  <si>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</si>
  <si>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</si>
  <si>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</si>
  <si>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</si>
  <si>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</si>
  <si>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</si>
  <si>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</si>
  <si>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</si>
  <si>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</si>
  <si>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</si>
  <si>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</si>
  <si>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</si>
  <si>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</si>
  <si>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</si>
  <si>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POR TBL FLM 100X100MG</t>
  </si>
  <si>
    <t>848930</t>
  </si>
  <si>
    <t>155781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</si>
  <si>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</si>
  <si>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</si>
  <si>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</si>
  <si>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</si>
  <si>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</si>
  <si>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</si>
  <si>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</si>
  <si>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</si>
  <si>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</si>
  <si>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</si>
  <si>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</si>
  <si>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POR TBL FLM 20X25MG</t>
  </si>
  <si>
    <t>850602</t>
  </si>
  <si>
    <t>Sonogel na ultrazvuk 500ml</t>
  </si>
  <si>
    <t>905097</t>
  </si>
  <si>
    <t>23987</t>
  </si>
  <si>
    <t>DZ OCTENISEPT 250 ml</t>
  </si>
  <si>
    <t>DPH 15%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</si>
  <si>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</si>
  <si>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</si>
  <si>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</si>
  <si>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</si>
  <si>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</si>
  <si>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</si>
  <si>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988179</t>
  </si>
  <si>
    <t>SUPP.GLYCERINI SANOVA Glycerín.čípky Extra 3g 10ks</t>
  </si>
  <si>
    <t>51384</t>
  </si>
  <si>
    <t>INF SOL 10X1000MLPLAH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</si>
  <si>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</si>
  <si>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</si>
  <si>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</si>
  <si>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</si>
  <si>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</si>
  <si>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</si>
  <si>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</si>
  <si>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</si>
  <si>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</si>
  <si>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</si>
  <si>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</si>
  <si>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109139</t>
  </si>
  <si>
    <t>9139</t>
  </si>
  <si>
    <t>HEMINEVRIN 300MG</t>
  </si>
  <si>
    <t>CPS 100X300MG</t>
  </si>
  <si>
    <t>109201</t>
  </si>
  <si>
    <t>9201</t>
  </si>
  <si>
    <t>ISOPTIN 40</t>
  </si>
  <si>
    <t>TBL OBD 50X40MG</t>
  </si>
  <si>
    <t>110086</t>
  </si>
  <si>
    <t>10086</t>
  </si>
  <si>
    <t>NEODOLPASSE</t>
  </si>
  <si>
    <t>INF 10X250ML</t>
  </si>
  <si>
    <t>111337</t>
  </si>
  <si>
    <t>11337</t>
  </si>
  <si>
    <t>GERATAM 3G</t>
  </si>
  <si>
    <t>INJ 4X15ML/3GM</t>
  </si>
  <si>
    <t>118305</t>
  </si>
  <si>
    <t>18305</t>
  </si>
  <si>
    <t>RINGERFUNDIN B.BRAUN</t>
  </si>
  <si>
    <t>INF SOL10X1000ML PE</t>
  </si>
  <si>
    <t>125969</t>
  </si>
  <si>
    <t>25969</t>
  </si>
  <si>
    <t>PROCORALAN 5 MG</t>
  </si>
  <si>
    <t>POR TBL FLM 56X5MG</t>
  </si>
  <si>
    <t>126329</t>
  </si>
  <si>
    <t>26329</t>
  </si>
  <si>
    <t>AERIUS</t>
  </si>
  <si>
    <t>138839</t>
  </si>
  <si>
    <t>DORETA 37,5 MG/325 MG</t>
  </si>
  <si>
    <t>POR TBL FLM 10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</si>
  <si>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</si>
  <si>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</si>
  <si>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</si>
  <si>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</si>
  <si>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</si>
  <si>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</si>
  <si>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</si>
  <si>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162858</t>
  </si>
  <si>
    <t>ASPIRIN PROTECT 100</t>
  </si>
  <si>
    <t>POR TBL ENT 28X100MG</t>
  </si>
  <si>
    <t>169059</t>
  </si>
  <si>
    <t>69059</t>
  </si>
  <si>
    <t>CEREBROLYSIN</t>
  </si>
  <si>
    <t>INJ 5X10ML</t>
  </si>
  <si>
    <t>169189</t>
  </si>
  <si>
    <t>69189</t>
  </si>
  <si>
    <t>EUTHYROX 50</t>
  </si>
  <si>
    <t>TBL 100X50RG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</si>
  <si>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</si>
  <si>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</si>
  <si>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</si>
  <si>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</si>
  <si>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</si>
  <si>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</si>
  <si>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</si>
  <si>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</si>
  <si>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</si>
  <si>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</si>
  <si>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</si>
  <si>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</si>
  <si>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</si>
  <si>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</si>
  <si>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</si>
  <si>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194584</t>
  </si>
  <si>
    <t>94584</t>
  </si>
  <si>
    <t>AKTIFERRIN</t>
  </si>
  <si>
    <t>CPS 50</t>
  </si>
  <si>
    <t>194919</t>
  </si>
  <si>
    <t>94919</t>
  </si>
  <si>
    <t>AMBROBENE 7.5MG/ML</t>
  </si>
  <si>
    <t>SOL 1X40ML</t>
  </si>
  <si>
    <t>196877</t>
  </si>
  <si>
    <t>96877</t>
  </si>
  <si>
    <t>GLUCOSE 10 BRAUN (PLASCO LAHV.)</t>
  </si>
  <si>
    <t>INF 1X500ML 10%</t>
  </si>
  <si>
    <t>196884</t>
  </si>
  <si>
    <t>96884</t>
  </si>
  <si>
    <t>0.9% W/V SODIUM CHLORIDE I.V. REF.3500390</t>
  </si>
  <si>
    <t>INF 1X500ML(PE)</t>
  </si>
  <si>
    <t>197186</t>
  </si>
  <si>
    <t>97186</t>
  </si>
  <si>
    <t>EUTHYROX 100</t>
  </si>
  <si>
    <t>TBL 100X100RG</t>
  </si>
  <si>
    <t>197698</t>
  </si>
  <si>
    <t>97698</t>
  </si>
  <si>
    <t>PENTOMER RETARD 400MG</t>
  </si>
  <si>
    <t>TBL OBD 20X400MG</t>
  </si>
  <si>
    <t>841541</t>
  </si>
  <si>
    <t>MENALIND Mycí emulze 500ml</t>
  </si>
  <si>
    <t>845329</t>
  </si>
  <si>
    <t>Biopron9 tob.60</t>
  </si>
  <si>
    <t>846340</t>
  </si>
  <si>
    <t>122690</t>
  </si>
  <si>
    <t>POR TBL FLM 90</t>
  </si>
  <si>
    <t>848625</t>
  </si>
  <si>
    <t>138841</t>
  </si>
  <si>
    <t>849087</t>
  </si>
  <si>
    <t>138840</t>
  </si>
  <si>
    <t>POR TBL FLM 20</t>
  </si>
  <si>
    <t>102684</t>
  </si>
  <si>
    <t>2684</t>
  </si>
  <si>
    <t>GEL 1X20GM</t>
  </si>
  <si>
    <t>154539</t>
  </si>
  <si>
    <t>54539</t>
  </si>
  <si>
    <t>DOLMINA INJ.</t>
  </si>
  <si>
    <t>INJ 5X3ML/75MG</t>
  </si>
  <si>
    <t>98236</t>
  </si>
  <si>
    <t>HYDROGENUHLIČITAN SODNÝ 4.2%(W/V)-BRAUN</t>
  </si>
  <si>
    <t>INF SOL 1X250ML</t>
  </si>
  <si>
    <t>100409</t>
  </si>
  <si>
    <t>409</t>
  </si>
  <si>
    <t>CALCIUM CHLORATUM BIOTIKA</t>
  </si>
  <si>
    <t>100874</t>
  </si>
  <si>
    <t>874</t>
  </si>
  <si>
    <t>OPHTHALMO-AZULEN</t>
  </si>
  <si>
    <t>UNG OPH 1X5GM</t>
  </si>
  <si>
    <t>121221</t>
  </si>
  <si>
    <t>21221</t>
  </si>
  <si>
    <t>NIPRUSS</t>
  </si>
  <si>
    <t>INJ SIC 5X60MG</t>
  </si>
  <si>
    <t>147252</t>
  </si>
  <si>
    <t>47252</t>
  </si>
  <si>
    <t>GLUKÓZA 5 BRAUN, REF.450074</t>
  </si>
  <si>
    <t>INF SOL 1X100ML-PE</t>
  </si>
  <si>
    <t>177200</t>
  </si>
  <si>
    <t>SUXAMETHONIUM JODID VUAB 100 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</si>
  <si>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</si>
  <si>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</si>
  <si>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</si>
  <si>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</si>
  <si>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</si>
  <si>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</si>
  <si>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</si>
  <si>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</si>
  <si>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841544</t>
  </si>
  <si>
    <t>KL ETHER 130G</t>
  </si>
  <si>
    <t>841550</t>
  </si>
  <si>
    <t>Emspoma Z 300 ml/proti bolesti</t>
  </si>
  <si>
    <t>846541</t>
  </si>
  <si>
    <t>112586</t>
  </si>
  <si>
    <t>NEBIVOLOL SANDOZ 5 MG</t>
  </si>
  <si>
    <t>POR TBL NOB 28X5MG</t>
  </si>
  <si>
    <t>921458</t>
  </si>
  <si>
    <t>KL ETHER 200G</t>
  </si>
  <si>
    <t>846618</t>
  </si>
  <si>
    <t>100014</t>
  </si>
  <si>
    <t>IBALGIN 200</t>
  </si>
  <si>
    <t>POR TBL FLM 24X200MG</t>
  </si>
  <si>
    <t>850095</t>
  </si>
  <si>
    <t>120406</t>
  </si>
  <si>
    <t>THIOPENTAL VUAB INJ. PLV. SOL. 0,5 G</t>
  </si>
  <si>
    <t>INJ PLV SOL 1X0.5GM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</si>
  <si>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</si>
  <si>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</si>
  <si>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</si>
  <si>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</si>
  <si>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</si>
  <si>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</si>
  <si>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</si>
  <si>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</si>
  <si>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900321</t>
  </si>
  <si>
    <t>KL PRIPRAVEK</t>
  </si>
  <si>
    <t>102360</t>
  </si>
  <si>
    <t>2360</t>
  </si>
  <si>
    <t>UBRETID</t>
  </si>
  <si>
    <t>117011</t>
  </si>
  <si>
    <t>17011</t>
  </si>
  <si>
    <t>DICYNONE 250</t>
  </si>
  <si>
    <t>INJ SOL 4X2ML/250MG</t>
  </si>
  <si>
    <t>123700</t>
  </si>
  <si>
    <t>23700</t>
  </si>
  <si>
    <t>PERFALGAN 10 MG/ML</t>
  </si>
  <si>
    <t>INF SOL12X100ML/1GM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</si>
  <si>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</si>
  <si>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</si>
  <si>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</si>
  <si>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</si>
  <si>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</si>
  <si>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</si>
  <si>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</si>
  <si>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</si>
  <si>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169721</t>
  </si>
  <si>
    <t>ASACOL 400</t>
  </si>
  <si>
    <t>POR TBL ENT 100X400MG</t>
  </si>
  <si>
    <t>176205</t>
  </si>
  <si>
    <t>76205</t>
  </si>
  <si>
    <t>HYDROCORTISON 10MG</t>
  </si>
  <si>
    <t>777144</t>
  </si>
  <si>
    <t>Emspoma Z 500g/proti bolesti</t>
  </si>
  <si>
    <t>790011</t>
  </si>
  <si>
    <t>Emspoma M 500g/chladivá</t>
  </si>
  <si>
    <t>841543</t>
  </si>
  <si>
    <t>MENALIND Krém na ruce 200ml</t>
  </si>
  <si>
    <t>841577</t>
  </si>
  <si>
    <t>MENALIND Professional olej.přís. 500ml</t>
  </si>
  <si>
    <t>25746</t>
  </si>
  <si>
    <t>INVANZ 1 G</t>
  </si>
  <si>
    <t>INF PLV SOL 1X1GM</t>
  </si>
  <si>
    <t>108499</t>
  </si>
  <si>
    <t>8499</t>
  </si>
  <si>
    <t>DIPIDOLOR</t>
  </si>
  <si>
    <t>INJ 5X2ML 7.5MG/ML</t>
  </si>
  <si>
    <t>116320</t>
  </si>
  <si>
    <t>16320</t>
  </si>
  <si>
    <t>BRAUNOVIDON MAST</t>
  </si>
  <si>
    <t>UNG 1X100GM-TUBA</t>
  </si>
  <si>
    <t>116322</t>
  </si>
  <si>
    <t>16322</t>
  </si>
  <si>
    <t>DRM UNG 1X250GM</t>
  </si>
  <si>
    <t>119372</t>
  </si>
  <si>
    <t>19372</t>
  </si>
  <si>
    <t>OFTAQUIX 5MG/ML OČNÍ KAPKY</t>
  </si>
  <si>
    <t>OPH GTT SOL 5X5MG</t>
  </si>
  <si>
    <t>146692</t>
  </si>
  <si>
    <t>46692</t>
  </si>
  <si>
    <t>EUTHYROX 75</t>
  </si>
  <si>
    <t>TBL 100X75RG</t>
  </si>
  <si>
    <t>169724</t>
  </si>
  <si>
    <t>69724</t>
  </si>
  <si>
    <t>ARDEAELYTOSOL NA.HYDR.CARB.4.2%</t>
  </si>
  <si>
    <t>INF 1X80ML</t>
  </si>
  <si>
    <t>169755</t>
  </si>
  <si>
    <t>69755</t>
  </si>
  <si>
    <t>ARDEANUTRISOL G 40</t>
  </si>
  <si>
    <t>185266</t>
  </si>
  <si>
    <t>FLUDROCORTISON SQUIBB</t>
  </si>
  <si>
    <t>POR TBL NOB 100X0.1MG</t>
  </si>
  <si>
    <t>199138</t>
  </si>
  <si>
    <t>99138</t>
  </si>
  <si>
    <t>GTT 1X30ML</t>
  </si>
  <si>
    <t>199466</t>
  </si>
  <si>
    <t>BURONIL 25 MG</t>
  </si>
  <si>
    <t>POR TBL OBD 50X25MG</t>
  </si>
  <si>
    <t>845219</t>
  </si>
  <si>
    <t>101233</t>
  </si>
  <si>
    <t>PRESTARIUM NEO FORTE</t>
  </si>
  <si>
    <t>POR TBL FLM 90X10MG</t>
  </si>
  <si>
    <t>848725</t>
  </si>
  <si>
    <t>107677</t>
  </si>
  <si>
    <t>KALIUMCHLORID 7.45% BRAUN</t>
  </si>
  <si>
    <t>INF CNC SOL 20X100ML</t>
  </si>
  <si>
    <t>58880</t>
  </si>
  <si>
    <t>DOLMINA 100 SR</t>
  </si>
  <si>
    <t>POR TBL PRO 20X100MG</t>
  </si>
  <si>
    <t>102547</t>
  </si>
  <si>
    <t>2547</t>
  </si>
  <si>
    <t>MAXITROL</t>
  </si>
  <si>
    <t>UNG OPH 1X3.5GM</t>
  </si>
  <si>
    <t>127953</t>
  </si>
  <si>
    <t>27953</t>
  </si>
  <si>
    <t>LANTUS 100 JEDNOTEK/ML</t>
  </si>
  <si>
    <t>SDR INJ SOL 5X3ML SOLOSTAR</t>
  </si>
  <si>
    <t>188663</t>
  </si>
  <si>
    <t>88663</t>
  </si>
  <si>
    <t>TBL.CALCII CARBONICI 0.5</t>
  </si>
  <si>
    <t>TBL 100X500MG</t>
  </si>
  <si>
    <t>845813</t>
  </si>
  <si>
    <t>DECA DURABOLIN  50</t>
  </si>
  <si>
    <t xml:space="preserve">INJ SOL 1X1ML/50MG 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</si>
  <si>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</si>
  <si>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</si>
  <si>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</si>
  <si>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</si>
  <si>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</si>
  <si>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</si>
  <si>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180218</t>
  </si>
  <si>
    <t>80218</t>
  </si>
  <si>
    <t>UNDESTOR</t>
  </si>
  <si>
    <t>CPS 60X40MG</t>
  </si>
  <si>
    <t>847477</t>
  </si>
  <si>
    <t>151436</t>
  </si>
  <si>
    <t>FERRLECIT</t>
  </si>
  <si>
    <t>INJ SOL 6X5ML/62.5MG</t>
  </si>
  <si>
    <t>102132</t>
  </si>
  <si>
    <t>2132</t>
  </si>
  <si>
    <t>INJ 10X10ML</t>
  </si>
  <si>
    <t>116319</t>
  </si>
  <si>
    <t>16319</t>
  </si>
  <si>
    <t>UNG 1X20GM-TUBA</t>
  </si>
  <si>
    <t>844148</t>
  </si>
  <si>
    <t>104694</t>
  </si>
  <si>
    <t>MUCOSOLVAN PRO DOSPĚLÉ</t>
  </si>
  <si>
    <t>POR SIR 1X100ML</t>
  </si>
  <si>
    <t>844350</t>
  </si>
  <si>
    <t>KL ETHANOL.C.BENZINO 160G</t>
  </si>
  <si>
    <t>920200</t>
  </si>
  <si>
    <t>DZ BRAUNOL 1 L</t>
  </si>
  <si>
    <t>155911</t>
  </si>
  <si>
    <t>PEROXID VODIKU 3%</t>
  </si>
  <si>
    <t>LIQ  1X100ML</t>
  </si>
  <si>
    <t>850675</t>
  </si>
  <si>
    <t>Menalind professional tělové mléko 500ml</t>
  </si>
  <si>
    <t>100966</t>
  </si>
  <si>
    <t>966</t>
  </si>
  <si>
    <t>SPC 1X100GM</t>
  </si>
  <si>
    <t>155871</t>
  </si>
  <si>
    <t>ERCEFURYL 200 MG CPS.</t>
  </si>
  <si>
    <t>POR CPS DUR 14X200MG</t>
  </si>
  <si>
    <t>191712</t>
  </si>
  <si>
    <t>91712</t>
  </si>
  <si>
    <t>GARASONE</t>
  </si>
  <si>
    <t>GTT OPH 1X5ML</t>
  </si>
  <si>
    <t>921284</t>
  </si>
  <si>
    <t>KL ETHER 180G</t>
  </si>
  <si>
    <t>127506</t>
  </si>
  <si>
    <t>27506</t>
  </si>
  <si>
    <t>LANTUS 100 IU/ML</t>
  </si>
  <si>
    <t>INJ SOL 5X3ML - CA</t>
  </si>
  <si>
    <t>790012</t>
  </si>
  <si>
    <t>Emspoma O 500g/hřejivá</t>
  </si>
  <si>
    <t>132302</t>
  </si>
  <si>
    <t>32302</t>
  </si>
  <si>
    <t>PEROXID VODÍKU 3% TMD</t>
  </si>
  <si>
    <t>DRM SPR SOL100GM 3%</t>
  </si>
  <si>
    <t>396293</t>
  </si>
  <si>
    <t xml:space="preserve">IR  PosiFlush  30x 10 ml </t>
  </si>
  <si>
    <t>10 ml F1/1 v předplněné stříkačce</t>
  </si>
  <si>
    <t>902094</t>
  </si>
  <si>
    <t>IR  OMNIFLUSH NaCl 0,9% 10 ml v 10 ml</t>
  </si>
  <si>
    <t>F1/1 ve stříkačce</t>
  </si>
  <si>
    <t>187721</t>
  </si>
  <si>
    <t>87721</t>
  </si>
  <si>
    <t>RAPIFEN</t>
  </si>
  <si>
    <t>INJ 5X2ML</t>
  </si>
  <si>
    <t>610039</t>
  </si>
  <si>
    <t>Rouška z plic do plic resuscitační</t>
  </si>
  <si>
    <t>169058</t>
  </si>
  <si>
    <t>69058</t>
  </si>
  <si>
    <t>INJ 5X5ML</t>
  </si>
  <si>
    <t>187145</t>
  </si>
  <si>
    <t>87145</t>
  </si>
  <si>
    <t>THYROZOL 5</t>
  </si>
  <si>
    <t>TBL OBD 20X5MG</t>
  </si>
  <si>
    <t>192087</t>
  </si>
  <si>
    <t>92087</t>
  </si>
  <si>
    <t>ROWACHOL</t>
  </si>
  <si>
    <t>500754</t>
  </si>
  <si>
    <t>Isonid 100 mg 100 tbl.</t>
  </si>
  <si>
    <t>individuální dovoz</t>
  </si>
  <si>
    <t>842936</t>
  </si>
  <si>
    <t>MENALIND Ošetřující šampon 500ml</t>
  </si>
  <si>
    <t>180087</t>
  </si>
  <si>
    <t>SYMBICORT TURBUHALER 200 MIKROGRAMŮ/ 6 MIKROGRAMŮ/</t>
  </si>
  <si>
    <t>INH PLV 1X120DÁV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</si>
  <si>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</si>
  <si>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</si>
  <si>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</si>
  <si>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</si>
  <si>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</si>
  <si>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</si>
  <si>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</si>
  <si>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</si>
  <si>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</si>
  <si>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</si>
  <si>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</si>
  <si>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</si>
  <si>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</si>
  <si>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</si>
  <si>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</si>
  <si>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</si>
  <si>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</si>
  <si>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</si>
  <si>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</si>
  <si>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</si>
  <si>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</si>
  <si>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</si>
  <si>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</si>
  <si>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</si>
  <si>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</si>
  <si>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POR TBL NOB 30X10MG</t>
  </si>
  <si>
    <t>116913</t>
  </si>
  <si>
    <t>16913</t>
  </si>
  <si>
    <t>MOXOSTAD 0.2 MG</t>
  </si>
  <si>
    <t>POR TBL FLM30X0.2MG</t>
  </si>
  <si>
    <t>116932</t>
  </si>
  <si>
    <t>16932</t>
  </si>
  <si>
    <t>MOXOSTAD 0.4 MG</t>
  </si>
  <si>
    <t>POR TBL FLM30X0.4MG</t>
  </si>
  <si>
    <t>117121</t>
  </si>
  <si>
    <t>17121</t>
  </si>
  <si>
    <t>LANZUL</t>
  </si>
  <si>
    <t>CPS 28X30MG</t>
  </si>
  <si>
    <t>117122</t>
  </si>
  <si>
    <t>17122</t>
  </si>
  <si>
    <t>CPS 56X30MG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</si>
  <si>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</si>
  <si>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</si>
  <si>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</si>
  <si>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</si>
  <si>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</si>
  <si>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</si>
  <si>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</si>
  <si>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</si>
  <si>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</si>
  <si>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</si>
  <si>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</si>
  <si>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</si>
  <si>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</si>
  <si>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</si>
  <si>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</si>
  <si>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</si>
  <si>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</si>
  <si>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</si>
  <si>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147141</t>
  </si>
  <si>
    <t>47141</t>
  </si>
  <si>
    <t>LETROX 50</t>
  </si>
  <si>
    <t>147740</t>
  </si>
  <si>
    <t>47740</t>
  </si>
  <si>
    <t>RIVOCOR 5</t>
  </si>
  <si>
    <t>149123</t>
  </si>
  <si>
    <t>49123</t>
  </si>
  <si>
    <t>CONTROLOC 40 MG</t>
  </si>
  <si>
    <t>149909</t>
  </si>
  <si>
    <t>49909</t>
  </si>
  <si>
    <t>LOKREN 20 MG</t>
  </si>
  <si>
    <t>POR TBL FLM 28X20MG</t>
  </si>
  <si>
    <t>156102</t>
  </si>
  <si>
    <t>56102</t>
  </si>
  <si>
    <t>CPS 14X30MG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</si>
  <si>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</si>
  <si>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</si>
  <si>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</si>
  <si>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</si>
  <si>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</si>
  <si>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</si>
  <si>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</si>
  <si>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</si>
  <si>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</si>
  <si>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</si>
  <si>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</si>
  <si>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</si>
  <si>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</si>
  <si>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</si>
  <si>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</si>
  <si>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</si>
  <si>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</si>
  <si>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</si>
  <si>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</si>
  <si>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</si>
  <si>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</si>
  <si>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</si>
  <si>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166030</t>
  </si>
  <si>
    <t>66030</t>
  </si>
  <si>
    <t>ZODAC</t>
  </si>
  <si>
    <t>TBL OBD 30X10MG</t>
  </si>
  <si>
    <t>166759</t>
  </si>
  <si>
    <t>KINITO 50 MG, POTAHOVANÉ TABLETY</t>
  </si>
  <si>
    <t>POR TBL FLM 40X50MG</t>
  </si>
  <si>
    <t>184399</t>
  </si>
  <si>
    <t>84399</t>
  </si>
  <si>
    <t>NEURONTIN 300MG</t>
  </si>
  <si>
    <t>CPS 50X300MG</t>
  </si>
  <si>
    <t>190957</t>
  </si>
  <si>
    <t>90957</t>
  </si>
  <si>
    <t>XANAX</t>
  </si>
  <si>
    <t>192340</t>
  </si>
  <si>
    <t>WARFARIN PMCS 2 MG</t>
  </si>
  <si>
    <t>POR TBL NOB 100X2MG</t>
  </si>
  <si>
    <t>193016</t>
  </si>
  <si>
    <t>93016</t>
  </si>
  <si>
    <t>SORTIS 20MG</t>
  </si>
  <si>
    <t>TBL OBD 30X20MG</t>
  </si>
  <si>
    <t>194114</t>
  </si>
  <si>
    <t>94114</t>
  </si>
  <si>
    <t>WARFARIN</t>
  </si>
  <si>
    <t>TBL 100X5MG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</si>
  <si>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</si>
  <si>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</si>
  <si>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</si>
  <si>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</si>
  <si>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</si>
  <si>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</si>
  <si>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</si>
  <si>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847871</t>
  </si>
  <si>
    <t>125524</t>
  </si>
  <si>
    <t>APO-AMILZIDE 5/50 MG</t>
  </si>
  <si>
    <t>POR TBL NOB 100X5MG/50MG</t>
  </si>
  <si>
    <t>848765</t>
  </si>
  <si>
    <t>107938</t>
  </si>
  <si>
    <t>INJ SOL 6X3ML/150MG</t>
  </si>
  <si>
    <t>848907</t>
  </si>
  <si>
    <t>148072</t>
  </si>
  <si>
    <t>ROSUCARD 20 MG POTAHOVANÉ TABLETY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</si>
  <si>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</si>
  <si>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</si>
  <si>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</si>
  <si>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</si>
  <si>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</si>
  <si>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</si>
  <si>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</si>
  <si>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</si>
  <si>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849559</t>
  </si>
  <si>
    <t>125066</t>
  </si>
  <si>
    <t>APO-AMLO 5</t>
  </si>
  <si>
    <t>POR TBL NOB 100X5MG</t>
  </si>
  <si>
    <t>849561</t>
  </si>
  <si>
    <t>125060</t>
  </si>
  <si>
    <t>849713</t>
  </si>
  <si>
    <t>125046</t>
  </si>
  <si>
    <t>APO-AMLO 10</t>
  </si>
  <si>
    <t>849990</t>
  </si>
  <si>
    <t>102596</t>
  </si>
  <si>
    <t>CARVESAN 6,25</t>
  </si>
  <si>
    <t>POR TBL NOB 30X6,25MG</t>
  </si>
  <si>
    <t>850010</t>
  </si>
  <si>
    <t>149543</t>
  </si>
  <si>
    <t>CLOPIDOGREL APOTEX 75 MG</t>
  </si>
  <si>
    <t>POR TBL FLM 30X75MG</t>
  </si>
  <si>
    <t>850087</t>
  </si>
  <si>
    <t>120791</t>
  </si>
  <si>
    <t>APO-PERINDO 4 MG</t>
  </si>
  <si>
    <t>POR TBL NOB 30X4MG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</si>
  <si>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</si>
  <si>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</si>
  <si>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</si>
  <si>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</si>
  <si>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</si>
  <si>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</si>
  <si>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</si>
  <si>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</si>
  <si>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</si>
  <si>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</si>
  <si>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</si>
  <si>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</si>
  <si>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</si>
  <si>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</si>
  <si>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</si>
  <si>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</si>
  <si>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</si>
  <si>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</si>
  <si>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</si>
  <si>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</si>
  <si>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</si>
  <si>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</si>
  <si>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</si>
  <si>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</si>
  <si>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</si>
  <si>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</si>
  <si>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</si>
  <si>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</si>
  <si>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</si>
  <si>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</si>
  <si>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</si>
  <si>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</si>
  <si>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</si>
  <si>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</si>
  <si>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</si>
  <si>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</si>
  <si>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</si>
  <si>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</si>
  <si>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848947</t>
  </si>
  <si>
    <t>135928</t>
  </si>
  <si>
    <t>ESOPREX 10 MG</t>
  </si>
  <si>
    <t>POR TBL FLM 30X10MG</t>
  </si>
  <si>
    <t>849187</t>
  </si>
  <si>
    <t>111902</t>
  </si>
  <si>
    <t>NITRESAN 20 MG</t>
  </si>
  <si>
    <t>POR TBL NOB 30X20MG</t>
  </si>
  <si>
    <t>849425</t>
  </si>
  <si>
    <t>115479</t>
  </si>
  <si>
    <t>APO-ENALAPRIL 5 MG</t>
  </si>
  <si>
    <t>112319</t>
  </si>
  <si>
    <t>12319</t>
  </si>
  <si>
    <t>TRANSMETIL 500MG INJEKCE</t>
  </si>
  <si>
    <t>INJ SIC 5X500MG+5ML</t>
  </si>
  <si>
    <t>118167</t>
  </si>
  <si>
    <t>18167</t>
  </si>
  <si>
    <t>PROPOFOL 1% MCT/LCT FRESENIUS</t>
  </si>
  <si>
    <t>INJ EML 5X20ML</t>
  </si>
  <si>
    <t>185325</t>
  </si>
  <si>
    <t>85325</t>
  </si>
  <si>
    <t>INJ SOL 5X3ML/15MG</t>
  </si>
  <si>
    <t>848923</t>
  </si>
  <si>
    <t>148076</t>
  </si>
  <si>
    <t>ROSUCARD 40 MG POTAHOVANÉ TABLETY</t>
  </si>
  <si>
    <t>POR TBL FLM 30X40MG</t>
  </si>
  <si>
    <t>122678</t>
  </si>
  <si>
    <t>QUETIAPIN SANDOZ 25 MG</t>
  </si>
  <si>
    <t>POR TBL FLM 30X25MG</t>
  </si>
  <si>
    <t>129767</t>
  </si>
  <si>
    <t>IMIPENEM/CILASTATIN KABI 500 MG/500 MG</t>
  </si>
  <si>
    <t>INF PLV SOL 10LAH/20ML</t>
  </si>
  <si>
    <t>132058</t>
  </si>
  <si>
    <t>32058</t>
  </si>
  <si>
    <t>INJ SOL 10X0.3ML</t>
  </si>
  <si>
    <t>132059</t>
  </si>
  <si>
    <t>32059</t>
  </si>
  <si>
    <t>INJ SOL 10X0.4ML</t>
  </si>
  <si>
    <t>183730</t>
  </si>
  <si>
    <t>83730</t>
  </si>
  <si>
    <t>GOPTEN 2MG</t>
  </si>
  <si>
    <t>CPS 28X2MG</t>
  </si>
  <si>
    <t>849666</t>
  </si>
  <si>
    <t>119688</t>
  </si>
  <si>
    <t>POR TBL ENT 100X40MG</t>
  </si>
  <si>
    <t>149993</t>
  </si>
  <si>
    <t>TEVAGRASTIM 30 MU/0,5 ML</t>
  </si>
  <si>
    <t>INJ+INF SOL 5X0.5ML</t>
  </si>
  <si>
    <t>130652</t>
  </si>
  <si>
    <t>30652</t>
  </si>
  <si>
    <t>REASEC</t>
  </si>
  <si>
    <t>TBL 20X2.5MG</t>
  </si>
  <si>
    <t>849660</t>
  </si>
  <si>
    <t>111904</t>
  </si>
  <si>
    <t>POR TBL NOB 100X20MG</t>
  </si>
  <si>
    <t>142392</t>
  </si>
  <si>
    <t>42392</t>
  </si>
  <si>
    <t>TRACRIUM 50</t>
  </si>
  <si>
    <t>INJ 5X5ML/50MG</t>
  </si>
  <si>
    <t>59807</t>
  </si>
  <si>
    <t>INJ SOL 2X0.8ML</t>
  </si>
  <si>
    <t>147467</t>
  </si>
  <si>
    <t>47467</t>
  </si>
  <si>
    <t>VALTREX 500 MG</t>
  </si>
  <si>
    <t>TBL OBD 42X500MG</t>
  </si>
  <si>
    <t>195819</t>
  </si>
  <si>
    <t>95819</t>
  </si>
  <si>
    <t>GOPTEN 4 MG</t>
  </si>
  <si>
    <t>POR CPS DUR 28X4MG</t>
  </si>
  <si>
    <t>158628</t>
  </si>
  <si>
    <t>58628</t>
  </si>
  <si>
    <t>NUTRAMIN VLI</t>
  </si>
  <si>
    <t>INF 1X500ML</t>
  </si>
  <si>
    <t>195637</t>
  </si>
  <si>
    <t>95637</t>
  </si>
  <si>
    <t>NUTRIFLEX LIPID PLUS</t>
  </si>
  <si>
    <t>INF EML 5X1875ML</t>
  </si>
  <si>
    <t>149409</t>
  </si>
  <si>
    <t>49409</t>
  </si>
  <si>
    <t>AMINOPLASMAL B.BRAUN 5% E</t>
  </si>
  <si>
    <t>INF SOL 10X500ML</t>
  </si>
  <si>
    <t>395581</t>
  </si>
  <si>
    <t>NUTRIDRINK  Creme vanilkový</t>
  </si>
  <si>
    <t>4x125ml</t>
  </si>
  <si>
    <t>841761</t>
  </si>
  <si>
    <t>PreOp 200ml</t>
  </si>
  <si>
    <t>133328</t>
  </si>
  <si>
    <t>33328</t>
  </si>
  <si>
    <t>NUTRIDRINK S PŘÍCH. TROP. OVOCE</t>
  </si>
  <si>
    <t>POR SOL 1X200ML</t>
  </si>
  <si>
    <t>133331</t>
  </si>
  <si>
    <t>33331</t>
  </si>
  <si>
    <t>NUTRIDRINK BALÍČEK 5+1</t>
  </si>
  <si>
    <t>POR SOL 6X200ML</t>
  </si>
  <si>
    <t>133339</t>
  </si>
  <si>
    <t>33339</t>
  </si>
  <si>
    <t>DIASIP S PŘÍCHUTÍ JAHODOVOU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</si>
  <si>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</si>
  <si>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</si>
  <si>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</si>
  <si>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</si>
  <si>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</si>
  <si>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</si>
  <si>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33742</t>
  </si>
  <si>
    <t>NUTRIDRINK COMPACT PROTEIN S PŘÍCHUTÍ JAHODOVOU</t>
  </si>
  <si>
    <t>POR SOL 4X125ML</t>
  </si>
  <si>
    <t>133473</t>
  </si>
  <si>
    <t>33473</t>
  </si>
  <si>
    <t>NUTRIDRINK JUICE STYLE S PŘÍCHUTÍ JAHODOVOU</t>
  </si>
  <si>
    <t>33750</t>
  </si>
  <si>
    <t>NUTRIDRINK CREME S PŘÍCHUTÍ VANILKOVOU</t>
  </si>
  <si>
    <t>POR SOL 4X125GM</t>
  </si>
  <si>
    <t>33751</t>
  </si>
  <si>
    <t>NUTRIDRINK CREME S PŘÍCHUTÍ ČOKOLÁDOVOU</t>
  </si>
  <si>
    <t>133323</t>
  </si>
  <si>
    <t>33323</t>
  </si>
  <si>
    <t>NUTRIDRINK S KARAMEL. PŘÍCHUTÍ</t>
  </si>
  <si>
    <t>848362</t>
  </si>
  <si>
    <t>33488</t>
  </si>
  <si>
    <t>Nutridrink PROTEIN vanilka 200ml</t>
  </si>
  <si>
    <t>847098</t>
  </si>
  <si>
    <t>33705</t>
  </si>
  <si>
    <t>NUTRIDRINK S PŘÍCH. VANILKOVOU 200ml</t>
  </si>
  <si>
    <t>133325</t>
  </si>
  <si>
    <t>33325</t>
  </si>
  <si>
    <t>NUTRIDRINK MULTI FIBRE S POMER.</t>
  </si>
  <si>
    <t>840702</t>
  </si>
  <si>
    <t>33489</t>
  </si>
  <si>
    <t>Nutridrink PROTEIN s čokoládovou příchutí 200ml</t>
  </si>
  <si>
    <t>395580</t>
  </si>
  <si>
    <t>NUTRIDRINK  Creme čokoláda</t>
  </si>
  <si>
    <t>987792</t>
  </si>
  <si>
    <t>33749</t>
  </si>
  <si>
    <t>Nutridrink Creme s banánovou příchutí 4x125ml</t>
  </si>
  <si>
    <t>102205</t>
  </si>
  <si>
    <t>2205</t>
  </si>
  <si>
    <t>CEFAZOLINE PANPHARMA</t>
  </si>
  <si>
    <t>INJ SIC 25X1GM</t>
  </si>
  <si>
    <t>194453</t>
  </si>
  <si>
    <t>94453</t>
  </si>
  <si>
    <t>CIPRINOL 250</t>
  </si>
  <si>
    <t>TBL OBD 10X250MG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</si>
  <si>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</si>
  <si>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</si>
  <si>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</si>
  <si>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</si>
  <si>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</si>
  <si>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</si>
  <si>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</si>
  <si>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103708</t>
  </si>
  <si>
    <t>3708</t>
  </si>
  <si>
    <t>ZYVOXID</t>
  </si>
  <si>
    <t>INF SOL 10X300ML</t>
  </si>
  <si>
    <t>104013</t>
  </si>
  <si>
    <t>4013</t>
  </si>
  <si>
    <t>DOXYBENE 200 MG TABLETY</t>
  </si>
  <si>
    <t>POR TBL NOB10X200MG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</si>
  <si>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</si>
  <si>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</si>
  <si>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</si>
  <si>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</si>
  <si>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</si>
  <si>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</si>
  <si>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</si>
  <si>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</si>
  <si>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</si>
  <si>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</si>
  <si>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</si>
  <si>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</si>
  <si>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120605</t>
  </si>
  <si>
    <t>20605</t>
  </si>
  <si>
    <t>COLOMYCIN INJEKCE 1000000 IU</t>
  </si>
  <si>
    <t>INJ PLV SOL 10X1MU</t>
  </si>
  <si>
    <t>168998</t>
  </si>
  <si>
    <t>68998</t>
  </si>
  <si>
    <t>AMPICILIN BIOTIKA</t>
  </si>
  <si>
    <t>INJ 10X1000MG</t>
  </si>
  <si>
    <t>183417</t>
  </si>
  <si>
    <t>83417</t>
  </si>
  <si>
    <t>MERONEM</t>
  </si>
  <si>
    <t>INJ SIC 10X1GM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</si>
  <si>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</si>
  <si>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</si>
  <si>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</si>
  <si>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</si>
  <si>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</si>
  <si>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</si>
  <si>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</si>
  <si>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</si>
  <si>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111706</t>
  </si>
  <si>
    <t>11706</t>
  </si>
  <si>
    <t>BISEPTOL 480</t>
  </si>
  <si>
    <t>INJ 10X5ML</t>
  </si>
  <si>
    <t>187199</t>
  </si>
  <si>
    <t>87199</t>
  </si>
  <si>
    <t>MAXIPIME 1GM</t>
  </si>
  <si>
    <t>INJ SIC 1X1GM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</si>
  <si>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</si>
  <si>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</si>
  <si>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</si>
  <si>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</si>
  <si>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</si>
  <si>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</si>
  <si>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</si>
  <si>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</si>
  <si>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</si>
  <si>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</si>
  <si>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</si>
  <si>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117810</t>
  </si>
  <si>
    <t>17810</t>
  </si>
  <si>
    <t>TAZOCIN 4.5 G</t>
  </si>
  <si>
    <t>INJ PLV SOL12X4.5GM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</si>
  <si>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</si>
  <si>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</si>
  <si>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</si>
  <si>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</si>
  <si>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</si>
  <si>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</si>
  <si>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</si>
  <si>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</si>
  <si>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</si>
  <si>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</si>
  <si>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</si>
  <si>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</si>
  <si>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</si>
  <si>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</si>
  <si>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</si>
  <si>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</si>
  <si>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</si>
  <si>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</si>
  <si>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</si>
  <si>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</si>
  <si>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</si>
  <si>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</si>
  <si>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</si>
  <si>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</si>
  <si>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</si>
  <si>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</si>
  <si>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</si>
  <si>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</si>
  <si>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</si>
  <si>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</si>
  <si>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</si>
  <si>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</si>
  <si>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</si>
  <si>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</si>
  <si>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844576</t>
  </si>
  <si>
    <t>100339</t>
  </si>
  <si>
    <t>DALACIN C 300 MG</t>
  </si>
  <si>
    <t>POR CPS DUR 16X300MG</t>
  </si>
  <si>
    <t>117041</t>
  </si>
  <si>
    <t>17041</t>
  </si>
  <si>
    <t>CEFOBID 1 G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</si>
  <si>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</si>
  <si>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</si>
  <si>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</si>
  <si>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</si>
  <si>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</si>
  <si>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</si>
  <si>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</si>
  <si>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117171</t>
  </si>
  <si>
    <t>17171</t>
  </si>
  <si>
    <t>BELOGENT MAST</t>
  </si>
  <si>
    <t>116895</t>
  </si>
  <si>
    <t>16895</t>
  </si>
  <si>
    <t>IMAZOL KRÉMPASTA</t>
  </si>
  <si>
    <t>DRM PST 1X30GM</t>
  </si>
  <si>
    <t>154516</t>
  </si>
  <si>
    <t>54516</t>
  </si>
  <si>
    <t>NIZORAL</t>
  </si>
  <si>
    <t>TBL 30X200MG</t>
  </si>
  <si>
    <t>166036</t>
  </si>
  <si>
    <t>66036</t>
  </si>
  <si>
    <t>MYCOMAX 100</t>
  </si>
  <si>
    <t>CPS 28X100MG</t>
  </si>
  <si>
    <t>164881</t>
  </si>
  <si>
    <t>64881</t>
  </si>
  <si>
    <t>BEROTEC N 100 MCG</t>
  </si>
  <si>
    <t>INH SOL PSS200 DAV</t>
  </si>
  <si>
    <t>848950</t>
  </si>
  <si>
    <t>155148</t>
  </si>
  <si>
    <t>POR TBL NOB 12X500MG</t>
  </si>
  <si>
    <t>840572</t>
  </si>
  <si>
    <t>Sonografický gel Vita 520ml</t>
  </si>
  <si>
    <t>395023</t>
  </si>
  <si>
    <t>Persantin 5 x 2 ml/10 mg</t>
  </si>
  <si>
    <t>117187</t>
  </si>
  <si>
    <t>17187</t>
  </si>
  <si>
    <t>NIMESIL</t>
  </si>
  <si>
    <t>PORGRASUS30X100MG-S</t>
  </si>
  <si>
    <t>185526</t>
  </si>
  <si>
    <t>85526</t>
  </si>
  <si>
    <t>SUFENTA FORTE I.V.</t>
  </si>
  <si>
    <t>INJ 5X1ML/0.05MG</t>
  </si>
  <si>
    <t>117191</t>
  </si>
  <si>
    <t>17191</t>
  </si>
  <si>
    <t>POR SIR 500ML 50%</t>
  </si>
  <si>
    <t>124423</t>
  </si>
  <si>
    <t>24423</t>
  </si>
  <si>
    <t>VALPROAT CHRONO SANDOZ 500 MG</t>
  </si>
  <si>
    <t>POR TBL PRO 30X500MG</t>
  </si>
  <si>
    <t>132720</t>
  </si>
  <si>
    <t>32720</t>
  </si>
  <si>
    <t>XYZAL</t>
  </si>
  <si>
    <t>POR TBL FLM 50X5MG</t>
  </si>
  <si>
    <t>47249</t>
  </si>
  <si>
    <t>INF SOL 10X250ML-PE</t>
  </si>
  <si>
    <t>100643</t>
  </si>
  <si>
    <t>643</t>
  </si>
  <si>
    <t>VITAMIN B12 LECIVA 1000RG</t>
  </si>
  <si>
    <t>INJ 5X1ML/1000RG</t>
  </si>
  <si>
    <t>100889</t>
  </si>
  <si>
    <t>889</t>
  </si>
  <si>
    <t>PITYOL</t>
  </si>
  <si>
    <t>101710</t>
  </si>
  <si>
    <t>1710</t>
  </si>
  <si>
    <t>MILURIT 300</t>
  </si>
  <si>
    <t>TBL 30X300MG</t>
  </si>
  <si>
    <t>113808</t>
  </si>
  <si>
    <t>13808</t>
  </si>
  <si>
    <t>URSOSAN</t>
  </si>
  <si>
    <t>POR CPSDUR100X250MG</t>
  </si>
  <si>
    <t>114773</t>
  </si>
  <si>
    <t>14773</t>
  </si>
  <si>
    <t>ISUPREL inj.</t>
  </si>
  <si>
    <t>5x1 ml</t>
  </si>
  <si>
    <t>125365</t>
  </si>
  <si>
    <t>25365</t>
  </si>
  <si>
    <t>POR CPS ETD 28X20MG</t>
  </si>
  <si>
    <t>130101</t>
  </si>
  <si>
    <t>30101</t>
  </si>
  <si>
    <t>FENTANYL TORREX 50MCG/ML</t>
  </si>
  <si>
    <t>INJ 5X2ML/100RG</t>
  </si>
  <si>
    <t>132225</t>
  </si>
  <si>
    <t>32225</t>
  </si>
  <si>
    <t>TBL RET 28X25MG</t>
  </si>
  <si>
    <t>140157</t>
  </si>
  <si>
    <t>40157</t>
  </si>
  <si>
    <t>SUCCINYLCHOLINJOD.VALEANT 100MG</t>
  </si>
  <si>
    <t>156804</t>
  </si>
  <si>
    <t>56804</t>
  </si>
  <si>
    <t>FURORESE 40</t>
  </si>
  <si>
    <t>156992</t>
  </si>
  <si>
    <t>56992</t>
  </si>
  <si>
    <t>CODEIN SLOVAKOFARMA 15MG</t>
  </si>
  <si>
    <t>TBL 10X15MG-BLISTR</t>
  </si>
  <si>
    <t>157395</t>
  </si>
  <si>
    <t>57395</t>
  </si>
  <si>
    <t>TBL EFF 10X600MG</t>
  </si>
  <si>
    <t>157483</t>
  </si>
  <si>
    <t>57483</t>
  </si>
  <si>
    <t>CALCIUM RESONIUM</t>
  </si>
  <si>
    <t>PLV 1X300GM</t>
  </si>
  <si>
    <t>176496</t>
  </si>
  <si>
    <t>76496</t>
  </si>
  <si>
    <t>BERODUAL</t>
  </si>
  <si>
    <t>INH LIQ 1X20ML</t>
  </si>
  <si>
    <t>184700</t>
  </si>
  <si>
    <t>84700</t>
  </si>
  <si>
    <t>OTOBACID N</t>
  </si>
  <si>
    <t>AUR GTT SOL 1X5ML</t>
  </si>
  <si>
    <t>188217</t>
  </si>
  <si>
    <t>88217</t>
  </si>
  <si>
    <t>TBL 30X1.5MG</t>
  </si>
  <si>
    <t>192729</t>
  </si>
  <si>
    <t>92729</t>
  </si>
  <si>
    <t>ACIDUM ASCORBICUM</t>
  </si>
  <si>
    <t>846413</t>
  </si>
  <si>
    <t>57585</t>
  </si>
  <si>
    <t>Espumisan cps.100x40mg-blistr</t>
  </si>
  <si>
    <t>0057585</t>
  </si>
  <si>
    <t>900441</t>
  </si>
  <si>
    <t>KL ETHER  LÉKOPISNÝ 1000 ml Fagron, Kulich</t>
  </si>
  <si>
    <t>jednotka 1 ks   UN 1155</t>
  </si>
  <si>
    <t>100489</t>
  </si>
  <si>
    <t>489</t>
  </si>
  <si>
    <t>INJ 5X1ML/10MG</t>
  </si>
  <si>
    <t>100513</t>
  </si>
  <si>
    <t>513</t>
  </si>
  <si>
    <t>NATRIUM CHLORATUM BIOTIKA 10%</t>
  </si>
  <si>
    <t>102546</t>
  </si>
  <si>
    <t>2546</t>
  </si>
  <si>
    <t>SUS OPH 1X5ML</t>
  </si>
  <si>
    <t>111242</t>
  </si>
  <si>
    <t>11242</t>
  </si>
  <si>
    <t>GERATAM 1200</t>
  </si>
  <si>
    <t>TBL OBD 60X1200MG</t>
  </si>
  <si>
    <t>125925</t>
  </si>
  <si>
    <t>25925</t>
  </si>
  <si>
    <t>ZYPREXA 5 MG</t>
  </si>
  <si>
    <t>POR TBL FLM 28X5MG</t>
  </si>
  <si>
    <t>145981</t>
  </si>
  <si>
    <t>45981</t>
  </si>
  <si>
    <t>CERNEVIT</t>
  </si>
  <si>
    <t>INJ PLV SOL10X750MG</t>
  </si>
  <si>
    <t>156779</t>
  </si>
  <si>
    <t>56779</t>
  </si>
  <si>
    <t>GERATAM 800MG</t>
  </si>
  <si>
    <t>TBL OBD 60X800MG</t>
  </si>
  <si>
    <t>159940</t>
  </si>
  <si>
    <t>59940</t>
  </si>
  <si>
    <t>PLV POR 1X10SACKU</t>
  </si>
  <si>
    <t>194920</t>
  </si>
  <si>
    <t>94920</t>
  </si>
  <si>
    <t>SOL 1X100ML</t>
  </si>
  <si>
    <t>196610</t>
  </si>
  <si>
    <t>96610</t>
  </si>
  <si>
    <t>APAURIN</t>
  </si>
  <si>
    <t>INJ 10X2ML/10MG</t>
  </si>
  <si>
    <t>196873</t>
  </si>
  <si>
    <t>96873</t>
  </si>
  <si>
    <t>GLUCOSE 5 BRAUN (PLASCO LAHV.), REF. 3600010</t>
  </si>
  <si>
    <t>INF 1X500ML 5%</t>
  </si>
  <si>
    <t>500269</t>
  </si>
  <si>
    <t>KL UNG.LENIENS, 200G</t>
  </si>
  <si>
    <t>847635</t>
  </si>
  <si>
    <t>Biopron9    PREMIUM tob.120</t>
  </si>
  <si>
    <t>848560</t>
  </si>
  <si>
    <t>125752</t>
  </si>
  <si>
    <t>ESSENTIALE FORTE N</t>
  </si>
  <si>
    <t>POR CPS DUR 50</t>
  </si>
  <si>
    <t>849034</t>
  </si>
  <si>
    <t>Emspoma M 200ml/chladivá tuba</t>
  </si>
  <si>
    <t>849276</t>
  </si>
  <si>
    <t>155875</t>
  </si>
  <si>
    <t>TRENTAL</t>
  </si>
  <si>
    <t>INF SOL 5X5ML/100MG</t>
  </si>
  <si>
    <t>900240</t>
  </si>
  <si>
    <t>DZ TRIXO LIND 500ML</t>
  </si>
  <si>
    <t>900803</t>
  </si>
  <si>
    <t>1000</t>
  </si>
  <si>
    <t>KL KAL.PERMANGANAS 10G</t>
  </si>
  <si>
    <t>104071</t>
  </si>
  <si>
    <t>4071</t>
  </si>
  <si>
    <t>INJ 10X2ML</t>
  </si>
  <si>
    <t>47706</t>
  </si>
  <si>
    <t>GLUKÓZA 20 BRAUN</t>
  </si>
  <si>
    <t>116445</t>
  </si>
  <si>
    <t>16445</t>
  </si>
  <si>
    <t>TEGRETOL CR 400</t>
  </si>
  <si>
    <t>TBL RET 30X400MG</t>
  </si>
  <si>
    <t>131656</t>
  </si>
  <si>
    <t>CEFTAZIDIM KABI 2 GM</t>
  </si>
  <si>
    <t>INJ+INF PLV SOL 10X2GM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</si>
  <si>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</si>
  <si>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</si>
  <si>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</si>
  <si>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</si>
  <si>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</si>
  <si>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</si>
  <si>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</si>
  <si>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</si>
  <si>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169725</t>
  </si>
  <si>
    <t>69725</t>
  </si>
  <si>
    <t>ARDEAELYTOSOL NA.HYDR.CARB.8.4%</t>
  </si>
  <si>
    <t>169789</t>
  </si>
  <si>
    <t>69789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</si>
  <si>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</si>
  <si>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</si>
  <si>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</si>
  <si>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</si>
  <si>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</si>
  <si>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</si>
  <si>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</si>
  <si>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</si>
  <si>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190765</t>
  </si>
  <si>
    <t>90765</t>
  </si>
  <si>
    <t>EBRANTIL I.V.50</t>
  </si>
  <si>
    <t>INJ 5X10ML/50MG</t>
  </si>
  <si>
    <t>194921</t>
  </si>
  <si>
    <t>94921</t>
  </si>
  <si>
    <t>SIR 100ML 15MG/5ML</t>
  </si>
  <si>
    <t>500899</t>
  </si>
  <si>
    <t>IR  Ci-Ca DIALYSAT K4</t>
  </si>
  <si>
    <t>IR DIALYSACNI RPZT.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</si>
  <si>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</si>
  <si>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</si>
  <si>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</si>
  <si>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</si>
  <si>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</si>
  <si>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</si>
  <si>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</si>
  <si>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</si>
  <si>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</si>
  <si>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113373</t>
  </si>
  <si>
    <t>154858</t>
  </si>
  <si>
    <t xml:space="preserve">PROTAMIN MEDA AMPULLEN </t>
  </si>
  <si>
    <t>INJ 5X5ML/5KU</t>
  </si>
  <si>
    <t>162317</t>
  </si>
  <si>
    <t>62317</t>
  </si>
  <si>
    <t>BETADINE</t>
  </si>
  <si>
    <t>LIQ 1X1000ML</t>
  </si>
  <si>
    <t>841498</t>
  </si>
  <si>
    <t>Carbosorb tbl.20-blistr</t>
  </si>
  <si>
    <t>100407</t>
  </si>
  <si>
    <t>407</t>
  </si>
  <si>
    <t>CALCIUM BIOTIKA</t>
  </si>
  <si>
    <t>INJ 10X10ML/1GM</t>
  </si>
  <si>
    <t>193723</t>
  </si>
  <si>
    <t>93723</t>
  </si>
  <si>
    <t>INDOMETACIN 50 BERLIN-CHEMIE</t>
  </si>
  <si>
    <t>SUP 10X50MG</t>
  </si>
  <si>
    <t>196872</t>
  </si>
  <si>
    <t>96872</t>
  </si>
  <si>
    <t>GLUKÓZA 5 BRAUN, REF.349130</t>
  </si>
  <si>
    <t>INF 1X250ML-PE</t>
  </si>
  <si>
    <t>394712</t>
  </si>
  <si>
    <t>IR  AQUA STERILE OPLACH.1x1000 ml ECOTAINER</t>
  </si>
  <si>
    <t>IR OPLACH</t>
  </si>
  <si>
    <t>500701</t>
  </si>
  <si>
    <t>IR  AQUA STERILE OPLACH 1000 ml Pour Bottle Prom.</t>
  </si>
  <si>
    <t>703722</t>
  </si>
  <si>
    <t>MENALIND Olejový spray na ochranu kůže</t>
  </si>
  <si>
    <t>844040</t>
  </si>
  <si>
    <t>Emspoma M 950g/chladivá</t>
  </si>
  <si>
    <t>847559</t>
  </si>
  <si>
    <t>Calcium pantothenicum 100g</t>
  </si>
  <si>
    <t>848856</t>
  </si>
  <si>
    <t>155873</t>
  </si>
  <si>
    <t>TRENTAL 400</t>
  </si>
  <si>
    <t>POR TBL RET 100X400MG</t>
  </si>
  <si>
    <t>102668</t>
  </si>
  <si>
    <t>2668</t>
  </si>
  <si>
    <t>OPHTHALMO-HYDROCORTISON LECIVA</t>
  </si>
  <si>
    <t>UNG OPH 1X5GM 0.5%</t>
  </si>
  <si>
    <t>159392</t>
  </si>
  <si>
    <t>59392</t>
  </si>
  <si>
    <t>BROMHEXIN - EGIS</t>
  </si>
  <si>
    <t>SOL 1X60ML/120MG</t>
  </si>
  <si>
    <t>159697</t>
  </si>
  <si>
    <t>59697</t>
  </si>
  <si>
    <t>TIMOPTOL 0.5% MSD</t>
  </si>
  <si>
    <t>OPH GTTSOL1X5ML-OCU</t>
  </si>
  <si>
    <t>394217</t>
  </si>
  <si>
    <t>KL POLYSAN, OL.HELIANTHI AA AD 300G</t>
  </si>
  <si>
    <t>500833</t>
  </si>
  <si>
    <t>180175</t>
  </si>
  <si>
    <t>Canesten Gyn 3 dny</t>
  </si>
  <si>
    <t>crm.vag.1x20g+3apl.</t>
  </si>
  <si>
    <t>840987</t>
  </si>
  <si>
    <t>IR  AQUA STERILE OPLACH.6x1000 ml</t>
  </si>
  <si>
    <t>IR OPLACH-FR</t>
  </si>
  <si>
    <t>843217</t>
  </si>
  <si>
    <t>CATAPRES 0,15MG INJ</t>
  </si>
  <si>
    <t>INJ 5X1ML/0.15MG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</si>
  <si>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</si>
  <si>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</si>
  <si>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</si>
  <si>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</si>
  <si>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</si>
  <si>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</si>
  <si>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</si>
  <si>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</si>
  <si>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147458</t>
  </si>
  <si>
    <t>EUTHYROX 112 MIKROGRAMŮ</t>
  </si>
  <si>
    <t>POR TBL NOB 100X112RG II</t>
  </si>
  <si>
    <t>169595</t>
  </si>
  <si>
    <t>69595</t>
  </si>
  <si>
    <t>ARDEAELYTOSOL L-ARGININCHL.21%</t>
  </si>
  <si>
    <t>107495</t>
  </si>
  <si>
    <t>DOBEXIL H UNG</t>
  </si>
  <si>
    <t>RCT UNG 1X20GM</t>
  </si>
  <si>
    <t>169667</t>
  </si>
  <si>
    <t>69667</t>
  </si>
  <si>
    <t>ARDEAELYTOSOL NA.HYDR.FOSF.8.7%</t>
  </si>
  <si>
    <t>INF 1X200ML</t>
  </si>
  <si>
    <t>395927</t>
  </si>
  <si>
    <t>98237</t>
  </si>
  <si>
    <t>HYDROGENUHLIČITAN SODNÝ 8,4 (W/V)-BRAUN</t>
  </si>
  <si>
    <t>INF SOL 10X250ML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</si>
  <si>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</si>
  <si>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</si>
  <si>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</si>
  <si>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</si>
  <si>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</si>
  <si>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</si>
  <si>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</si>
  <si>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100560</t>
  </si>
  <si>
    <t>560</t>
  </si>
  <si>
    <t>PLEGOMAZIN</t>
  </si>
  <si>
    <t>INJ 10X5ML/25MG</t>
  </si>
  <si>
    <t>850169</t>
  </si>
  <si>
    <t>169211</t>
  </si>
  <si>
    <t>AMBROSAN 15 MG/5 ML SIRUP</t>
  </si>
  <si>
    <t>POR SIR 1X100ML/300MG</t>
  </si>
  <si>
    <t>102439</t>
  </si>
  <si>
    <t>2439</t>
  </si>
  <si>
    <t>MARCAINE 0.5%</t>
  </si>
  <si>
    <t>INJ SOL5X20ML/100MG</t>
  </si>
  <si>
    <t>844242</t>
  </si>
  <si>
    <t>105937</t>
  </si>
  <si>
    <t>TETRASPAN 6%</t>
  </si>
  <si>
    <t>INF SOL 20X500ML</t>
  </si>
  <si>
    <t>128176</t>
  </si>
  <si>
    <t>28176</t>
  </si>
  <si>
    <t>TACHOSIL</t>
  </si>
  <si>
    <t>DRM SPO 9.5X4.8CM</t>
  </si>
  <si>
    <t>843996</t>
  </si>
  <si>
    <t>100191</t>
  </si>
  <si>
    <t>VOLUVEN  6%</t>
  </si>
  <si>
    <t>INF SOL 20X500MLVAK+P</t>
  </si>
  <si>
    <t>930535</t>
  </si>
  <si>
    <t>DZ OCTENIDOL 250ml</t>
  </si>
  <si>
    <t>447</t>
  </si>
  <si>
    <t>EPHEDRIN BIOTIKA</t>
  </si>
  <si>
    <t>INJ SOL 10X1ML/50MG</t>
  </si>
  <si>
    <t>902074</t>
  </si>
  <si>
    <t>85278</t>
  </si>
  <si>
    <t>VOLULYTE 6%</t>
  </si>
  <si>
    <t>842144</t>
  </si>
  <si>
    <t>DZ BRAUNODERM 1 l</t>
  </si>
  <si>
    <t>UN 1993</t>
  </si>
  <si>
    <t>184378</t>
  </si>
  <si>
    <t>84378</t>
  </si>
  <si>
    <t>THIOGAMMA 600 INJECT</t>
  </si>
  <si>
    <t>INJ 5X20ML/600MG</t>
  </si>
  <si>
    <t>395211</t>
  </si>
  <si>
    <t>Aqua Touch Jelly 25x11ml</t>
  </si>
  <si>
    <t>187814</t>
  </si>
  <si>
    <t>87814</t>
  </si>
  <si>
    <t>CALYPSOL</t>
  </si>
  <si>
    <t>INJ 5X10ML/500MG</t>
  </si>
  <si>
    <t>149990</t>
  </si>
  <si>
    <t>49990</t>
  </si>
  <si>
    <t>EXACYL</t>
  </si>
  <si>
    <t>INJ 5X5ML/500MG</t>
  </si>
  <si>
    <t>156676</t>
  </si>
  <si>
    <t>56676</t>
  </si>
  <si>
    <t>FLOXAL</t>
  </si>
  <si>
    <t>UNG OPH 1X3GM</t>
  </si>
  <si>
    <t>187825</t>
  </si>
  <si>
    <t>87825</t>
  </si>
  <si>
    <t>191217</t>
  </si>
  <si>
    <t>91217</t>
  </si>
  <si>
    <t>VENTER</t>
  </si>
  <si>
    <t>TBL 50X1GM</t>
  </si>
  <si>
    <t>396214</t>
  </si>
  <si>
    <t>185328</t>
  </si>
  <si>
    <t>Esmolol Amomed 2500mg/10ml</t>
  </si>
  <si>
    <t>1x10ml</t>
  </si>
  <si>
    <t>902082</t>
  </si>
  <si>
    <t>IR  NATRIUM CITRICUM 4%2000ml</t>
  </si>
  <si>
    <t>IR dialyzační roztokl Phoenix</t>
  </si>
  <si>
    <t>175632</t>
  </si>
  <si>
    <t>75632</t>
  </si>
  <si>
    <t>TBL OBD 50X100MG</t>
  </si>
  <si>
    <t>156675</t>
  </si>
  <si>
    <t>56675</t>
  </si>
  <si>
    <t>114989</t>
  </si>
  <si>
    <t>14989</t>
  </si>
  <si>
    <t>RIVOTRIL</t>
  </si>
  <si>
    <t>INJ 5X1ML/1MG+SOLV.</t>
  </si>
  <si>
    <t>845135</t>
  </si>
  <si>
    <t>100232</t>
  </si>
  <si>
    <t>ROSALGIN</t>
  </si>
  <si>
    <t>VAG PLV SOL 6X0.5GM</t>
  </si>
  <si>
    <t>169739</t>
  </si>
  <si>
    <t>69739</t>
  </si>
  <si>
    <t>ARDEANUTRISOL G 5</t>
  </si>
  <si>
    <t>194329</t>
  </si>
  <si>
    <t>94329</t>
  </si>
  <si>
    <t>CPS 20</t>
  </si>
  <si>
    <t>382099</t>
  </si>
  <si>
    <t>82099</t>
  </si>
  <si>
    <t>KRYTÍ GELOVÉ HEMAGEL 5G</t>
  </si>
  <si>
    <t>HEMAGEL V TUBĚ O OBSAHU 5G</t>
  </si>
  <si>
    <t>125097</t>
  </si>
  <si>
    <t>COROTROP</t>
  </si>
  <si>
    <t>INJ SOL 10X10ML/10MG</t>
  </si>
  <si>
    <t>845356</t>
  </si>
  <si>
    <t>100027</t>
  </si>
  <si>
    <t>MEGACE 160 MG</t>
  </si>
  <si>
    <t>POR TBL NOB 30X160MG</t>
  </si>
  <si>
    <t>850093</t>
  </si>
  <si>
    <t>125121</t>
  </si>
  <si>
    <t>APO-DICLO SR 100</t>
  </si>
  <si>
    <t>POR TBL RET 30X100MG</t>
  </si>
  <si>
    <t>850027</t>
  </si>
  <si>
    <t>125122</t>
  </si>
  <si>
    <t>POR TBL RET 100X100MG</t>
  </si>
  <si>
    <t>844483</t>
  </si>
  <si>
    <t>100234</t>
  </si>
  <si>
    <t>VAG PLV SOL10X0.5GM</t>
  </si>
  <si>
    <t>185322</t>
  </si>
  <si>
    <t>85322</t>
  </si>
  <si>
    <t>ALDACTONE-AMPULE</t>
  </si>
  <si>
    <t>INJ 10X10ML/200MG</t>
  </si>
  <si>
    <t>127517</t>
  </si>
  <si>
    <t>CEFTAZIDIM MYLAN 2 G</t>
  </si>
  <si>
    <t>INJ+INF PLV SOL 5X2GM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</si>
  <si>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</si>
  <si>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</si>
  <si>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</si>
  <si>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</si>
  <si>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</si>
  <si>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</si>
  <si>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</si>
  <si>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</si>
  <si>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</si>
  <si>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</si>
  <si>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</si>
  <si>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176756</t>
  </si>
  <si>
    <t>76756</t>
  </si>
  <si>
    <t>KETONAL 5% KREM</t>
  </si>
  <si>
    <t>CRM 1X50GM</t>
  </si>
  <si>
    <t>500422</t>
  </si>
  <si>
    <t>Pressyn AR 20 UPS inj.10x2ml</t>
  </si>
  <si>
    <t>105496</t>
  </si>
  <si>
    <t>5496</t>
  </si>
  <si>
    <t>TBL OBD 60X10MG</t>
  </si>
  <si>
    <t>128222</t>
  </si>
  <si>
    <t>28222</t>
  </si>
  <si>
    <t>LYRICA 150 MG</t>
  </si>
  <si>
    <t>POR CPSDUR14X150MG</t>
  </si>
  <si>
    <t>130018</t>
  </si>
  <si>
    <t>30018</t>
  </si>
  <si>
    <t>LETROX 75</t>
  </si>
  <si>
    <t>POR TBL NOB 100X75MCG</t>
  </si>
  <si>
    <t>130560</t>
  </si>
  <si>
    <t>30560</t>
  </si>
  <si>
    <t>CADUET 10MG/10MG</t>
  </si>
  <si>
    <t>142547</t>
  </si>
  <si>
    <t>42547</t>
  </si>
  <si>
    <t>POR SIR 1X500ML</t>
  </si>
  <si>
    <t>846446</t>
  </si>
  <si>
    <t>124343</t>
  </si>
  <si>
    <t>CEZERA 5 MG</t>
  </si>
  <si>
    <t>850078</t>
  </si>
  <si>
    <t>102608</t>
  </si>
  <si>
    <t>CARVESAN 25</t>
  </si>
  <si>
    <t>POR TBL NOB 30X25MG</t>
  </si>
  <si>
    <t>118175</t>
  </si>
  <si>
    <t>18175</t>
  </si>
  <si>
    <t>INJ EML 10X100ML</t>
  </si>
  <si>
    <t>162597</t>
  </si>
  <si>
    <t>62597</t>
  </si>
  <si>
    <t>ENAP I.V.</t>
  </si>
  <si>
    <t>INJ 5X1ML/1.25MG</t>
  </si>
  <si>
    <t>194882</t>
  </si>
  <si>
    <t>94882</t>
  </si>
  <si>
    <t>INJ SIC 1X250MG+4ML</t>
  </si>
  <si>
    <t>110803</t>
  </si>
  <si>
    <t>10803</t>
  </si>
  <si>
    <t>ZOFRAN</t>
  </si>
  <si>
    <t>INJ SOL 5X2ML/4MG</t>
  </si>
  <si>
    <t>110820</t>
  </si>
  <si>
    <t>10820</t>
  </si>
  <si>
    <t>INJ SOL 5X4ML/8MG</t>
  </si>
  <si>
    <t>190959</t>
  </si>
  <si>
    <t>90959</t>
  </si>
  <si>
    <t>TBL 30X0.5MG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</si>
  <si>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</si>
  <si>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</si>
  <si>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</si>
  <si>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</si>
  <si>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</si>
  <si>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</si>
  <si>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</si>
  <si>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</si>
  <si>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129448</t>
  </si>
  <si>
    <t>29448</t>
  </si>
  <si>
    <t>NOVOSEVEN 50 KIU (1 MG)</t>
  </si>
  <si>
    <t>INJ PSO LQF 1MG</t>
  </si>
  <si>
    <t>111453</t>
  </si>
  <si>
    <t>11453</t>
  </si>
  <si>
    <t>OLICLINOMEL N8-800</t>
  </si>
  <si>
    <t>INF EML4X2000ML</t>
  </si>
  <si>
    <t>120908</t>
  </si>
  <si>
    <t>20908</t>
  </si>
  <si>
    <t>NEPHROTECT</t>
  </si>
  <si>
    <t>INF 10X500ML</t>
  </si>
  <si>
    <t>846016</t>
  </si>
  <si>
    <t>Nutrison Advanced Protison 500ml</t>
  </si>
  <si>
    <t>1X500ML</t>
  </si>
  <si>
    <t>142003</t>
  </si>
  <si>
    <t>149415</t>
  </si>
  <si>
    <t>49415</t>
  </si>
  <si>
    <t>AMINOPLASMAL B.BRAUN 10%</t>
  </si>
  <si>
    <t>196890</t>
  </si>
  <si>
    <t>96890</t>
  </si>
  <si>
    <t>AMINOPLASMAL HEPA-10%</t>
  </si>
  <si>
    <t>152194</t>
  </si>
  <si>
    <t>NUTRIFLEX OMEGA SPECIAL</t>
  </si>
  <si>
    <t>INF EML 5X1250ML</t>
  </si>
  <si>
    <t>152196</t>
  </si>
  <si>
    <t>INF EML 5X2500ML</t>
  </si>
  <si>
    <t>133340</t>
  </si>
  <si>
    <t>33340</t>
  </si>
  <si>
    <t>DIASIP S PŘÍCHUTÍ VANILKOVOU (SOL)</t>
  </si>
  <si>
    <t>133146</t>
  </si>
  <si>
    <t>33146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</si>
  <si>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</si>
  <si>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</si>
  <si>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</si>
  <si>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</si>
  <si>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</si>
  <si>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</si>
  <si>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</si>
  <si>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</si>
  <si>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</si>
  <si>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83050</t>
  </si>
  <si>
    <t>198192</t>
  </si>
  <si>
    <t>SEFOTAK 1 G</t>
  </si>
  <si>
    <t>INJ PLV SOL 1X1GM</t>
  </si>
  <si>
    <t>197654</t>
  </si>
  <si>
    <t>97654</t>
  </si>
  <si>
    <t>DOXYBENE 100MG</t>
  </si>
  <si>
    <t>CPS 10X100MG</t>
  </si>
  <si>
    <t>112494</t>
  </si>
  <si>
    <t>12494</t>
  </si>
  <si>
    <t>AUGMENTIN 1GM</t>
  </si>
  <si>
    <t>TBL 14X1GM</t>
  </si>
  <si>
    <t>103377</t>
  </si>
  <si>
    <t>3377</t>
  </si>
  <si>
    <t>111785</t>
  </si>
  <si>
    <t>11785</t>
  </si>
  <si>
    <t>AMIKIN</t>
  </si>
  <si>
    <t>INJ 1X4ML/1GM</t>
  </si>
  <si>
    <t>103952</t>
  </si>
  <si>
    <t>3952</t>
  </si>
  <si>
    <t>INJ 1X2ML/500MG</t>
  </si>
  <si>
    <t>114877</t>
  </si>
  <si>
    <t>14877</t>
  </si>
  <si>
    <t>IALUGEN PLUS</t>
  </si>
  <si>
    <t>CRM 1X60GM</t>
  </si>
  <si>
    <t>194156</t>
  </si>
  <si>
    <t>94156</t>
  </si>
  <si>
    <t>ABAKTAL</t>
  </si>
  <si>
    <t>TBL OBD 10X400MG</t>
  </si>
  <si>
    <t>168999</t>
  </si>
  <si>
    <t>68999</t>
  </si>
  <si>
    <t>INJ 10X500MG</t>
  </si>
  <si>
    <t>145998</t>
  </si>
  <si>
    <t>45998</t>
  </si>
  <si>
    <t>OSPEN 1500</t>
  </si>
  <si>
    <t>TBL OBD 30X1500KU</t>
  </si>
  <si>
    <t>156801</t>
  </si>
  <si>
    <t>56801</t>
  </si>
  <si>
    <t>KLACID I.V.</t>
  </si>
  <si>
    <t>PLV INF 1X500MG</t>
  </si>
  <si>
    <t>176360</t>
  </si>
  <si>
    <t>76360</t>
  </si>
  <si>
    <t>ZINACEF AD INJ.</t>
  </si>
  <si>
    <t>INJ SIC 1X1.5GM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</si>
  <si>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</si>
  <si>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</si>
  <si>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</si>
  <si>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</si>
  <si>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</si>
  <si>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</si>
  <si>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</si>
  <si>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</si>
  <si>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115273</t>
  </si>
  <si>
    <t>15273</t>
  </si>
  <si>
    <t>SULPERAZON 2 G IM/IV</t>
  </si>
  <si>
    <t>INJ 1X(1GM+1GM)</t>
  </si>
  <si>
    <t>165484</t>
  </si>
  <si>
    <t>65484</t>
  </si>
  <si>
    <t>CLOTRIMAZOL AL 1%</t>
  </si>
  <si>
    <t>CRM 1X20GM 1%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</si>
  <si>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</si>
  <si>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</si>
  <si>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</si>
  <si>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</si>
  <si>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</si>
  <si>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</si>
  <si>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</si>
  <si>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6480</t>
  </si>
  <si>
    <t>Ocplex 20ml 500 I.U. Phoenix</t>
  </si>
  <si>
    <t>97910</t>
  </si>
  <si>
    <t>Human Albumin 20% 100 ml GRIFOLS</t>
  </si>
  <si>
    <t>137484</t>
  </si>
  <si>
    <t>ANBINEX 500 I.U. Grifols</t>
  </si>
  <si>
    <t>0062464</t>
  </si>
  <si>
    <t>Haemocomplettan P 1000mg</t>
  </si>
  <si>
    <t>196600</t>
  </si>
  <si>
    <t>96600</t>
  </si>
  <si>
    <t>SEDACORON</t>
  </si>
  <si>
    <t>INJ 5X3ML/150MG</t>
  </si>
  <si>
    <t>113024</t>
  </si>
  <si>
    <t>13024</t>
  </si>
  <si>
    <t>SEVORANE</t>
  </si>
  <si>
    <t>INH SOL 1X250ML</t>
  </si>
  <si>
    <t>118304</t>
  </si>
  <si>
    <t>18304</t>
  </si>
  <si>
    <t>INF SOL 10X500ML PE</t>
  </si>
  <si>
    <t>905098</t>
  </si>
  <si>
    <t>23989</t>
  </si>
  <si>
    <t>DZ OCTENISEPT 1 l</t>
  </si>
  <si>
    <t>DPH 15 %</t>
  </si>
  <si>
    <t>109210</t>
  </si>
  <si>
    <t>9210</t>
  </si>
  <si>
    <t>LEKOPTIN</t>
  </si>
  <si>
    <t>INJ 50X2ML/5MG</t>
  </si>
  <si>
    <t>196885</t>
  </si>
  <si>
    <t>96885</t>
  </si>
  <si>
    <t>0.9% W/V SODIUM CHLORIDE I.V.   REF. 3500403</t>
  </si>
  <si>
    <t>INF 1X1000ML(PE)</t>
  </si>
  <si>
    <t>100392</t>
  </si>
  <si>
    <t>392</t>
  </si>
  <si>
    <t>ATROPIN BIOTIKA 0.5MG</t>
  </si>
  <si>
    <t>396554</t>
  </si>
  <si>
    <t>185352</t>
  </si>
  <si>
    <t>Naloxone 400 mcg/ml</t>
  </si>
  <si>
    <t>5 x 1 ml</t>
  </si>
  <si>
    <t>900814</t>
  </si>
  <si>
    <t>KL SOL.FORMAL.K FIXACI TKANI,1000G</t>
  </si>
  <si>
    <t>144357</t>
  </si>
  <si>
    <t>44357</t>
  </si>
  <si>
    <t>REMESTYP 1.0</t>
  </si>
  <si>
    <t>INJ 5X10ML/1MG</t>
  </si>
  <si>
    <t>987463</t>
  </si>
  <si>
    <t>KY Jelly lubrikační gel 50ml</t>
  </si>
  <si>
    <t>159358</t>
  </si>
  <si>
    <t>59358</t>
  </si>
  <si>
    <t>INF 10X1000ML(LDPE)</t>
  </si>
  <si>
    <t>920117</t>
  </si>
  <si>
    <t>KL SOL.FORMALDEHYDI 10% 1000 g</t>
  </si>
  <si>
    <t>UN 2209</t>
  </si>
  <si>
    <t>192730</t>
  </si>
  <si>
    <t>92730</t>
  </si>
  <si>
    <t>INJ 50X5ML</t>
  </si>
  <si>
    <t>198880</t>
  </si>
  <si>
    <t>98880</t>
  </si>
  <si>
    <t>FYZIOLOGICKÝ ROZTOK VIAFLO</t>
  </si>
  <si>
    <t>128178</t>
  </si>
  <si>
    <t>28178</t>
  </si>
  <si>
    <t>DRM SPO 3.0X2.5CM</t>
  </si>
  <si>
    <t>187000</t>
  </si>
  <si>
    <t>87000</t>
  </si>
  <si>
    <t>ARDEAOSMOSOL MA 20 (Mannitol)</t>
  </si>
  <si>
    <t>840813</t>
  </si>
  <si>
    <t>135844</t>
  </si>
  <si>
    <t>VOLUVEN 10% 500 ML</t>
  </si>
  <si>
    <t>INF. 10X500 ML</t>
  </si>
  <si>
    <t>846826</t>
  </si>
  <si>
    <t>125002</t>
  </si>
  <si>
    <t>ESMERON INJ.SOL.10X5ML</t>
  </si>
  <si>
    <t>847482</t>
  </si>
  <si>
    <t>Sofnolime - absorpční vápno</t>
  </si>
  <si>
    <t>846853</t>
  </si>
  <si>
    <t>124418</t>
  </si>
  <si>
    <t>ROCURONIUM B. BRAUN 10 MG/ML</t>
  </si>
  <si>
    <t xml:space="preserve">INJ+INF SOL 10X5ML </t>
  </si>
  <si>
    <t>394942</t>
  </si>
  <si>
    <t>93527</t>
  </si>
  <si>
    <t>ARDEAELYTOSOL R1/1</t>
  </si>
  <si>
    <t>500989</t>
  </si>
  <si>
    <t>KL MS HYDROG.PEROX. 3% 1000g</t>
  </si>
  <si>
    <t>900011</t>
  </si>
  <si>
    <t>KL SOL.HYD.PEROX.3% 1000G</t>
  </si>
  <si>
    <t>17711</t>
  </si>
  <si>
    <t>ULTIVA 1 MG</t>
  </si>
  <si>
    <t>INJ PLV SOL 5X1MG</t>
  </si>
  <si>
    <t>158233</t>
  </si>
  <si>
    <t>58233</t>
  </si>
  <si>
    <t>IR  SOL.THOMAS</t>
  </si>
  <si>
    <t>INF CNC SOL 1X50ML</t>
  </si>
  <si>
    <t>162863</t>
  </si>
  <si>
    <t>62863</t>
  </si>
  <si>
    <t>CANDIBENE(FUNGIZID-RATIOPHARM)</t>
  </si>
  <si>
    <t>TBL VAG 3X200MG</t>
  </si>
  <si>
    <t>501208</t>
  </si>
  <si>
    <t>Coseal Premix 8 ml</t>
  </si>
  <si>
    <t>8 ml</t>
  </si>
  <si>
    <t>109711</t>
  </si>
  <si>
    <t>9711</t>
  </si>
  <si>
    <t>INJ SIC 1X500MG+8ML</t>
  </si>
  <si>
    <t>121088</t>
  </si>
  <si>
    <t>21088</t>
  </si>
  <si>
    <t>SUFENTANIL TORREX 50 MCG/ML</t>
  </si>
  <si>
    <t>INJ SOL 5X5ML/250RG</t>
  </si>
  <si>
    <t>849266</t>
  </si>
  <si>
    <t>162444</t>
  </si>
  <si>
    <t xml:space="preserve">SUFENTANIL TORREX 5 MCG/ML </t>
  </si>
  <si>
    <t>INJ SOL 5X2ML/10RG</t>
  </si>
  <si>
    <t>160319</t>
  </si>
  <si>
    <t>SEVOFLURANE BAXTER 100 %</t>
  </si>
  <si>
    <t>INH LIQ VAP 1X250ML</t>
  </si>
  <si>
    <t>115010</t>
  </si>
  <si>
    <t>15010</t>
  </si>
  <si>
    <t>DORMICUM 15 MG</t>
  </si>
  <si>
    <t>TBL OBD 10X15MG</t>
  </si>
  <si>
    <t>155762</t>
  </si>
  <si>
    <t>55762</t>
  </si>
  <si>
    <t>PAMYCON NA PRIPRAVU STER.ROZT.</t>
  </si>
  <si>
    <t>PLV 10X1LAHV.</t>
  </si>
  <si>
    <t>5062 - Kardiochirurgická klinika, operační sál - lokální</t>
  </si>
  <si>
    <t>5031 - Kardiochirurgická klinika, JIP 50B</t>
  </si>
  <si>
    <t>5011 - Kardiochirurgická klinika, lůžkové oddělení 50</t>
  </si>
  <si>
    <t>5021 - Kardiochirurgická klinika, ambulance</t>
  </si>
  <si>
    <t>Přehled plnění PL - Spotřeba léčivých přípravků dle objemu Kč mimo PL</t>
  </si>
  <si>
    <t>N01AB08 - Sevofluran</t>
  </si>
  <si>
    <t>N01AH03 - Sufentanyl</t>
  </si>
  <si>
    <t>A02BC02 - Pantoprazol</t>
  </si>
  <si>
    <t>A10AB01 - Inzulin lidský</t>
  </si>
  <si>
    <t>J01DB04 - Cefazolin</t>
  </si>
  <si>
    <t>A10AE04 - Inzulin glargin</t>
  </si>
  <si>
    <t>C09AA04 - Perindopril</t>
  </si>
  <si>
    <t>J01DD01 - Cefotaxim</t>
  </si>
  <si>
    <t>C07AB07 - Bisoprolol</t>
  </si>
  <si>
    <t>N05CD08 - Midazolam</t>
  </si>
  <si>
    <t>N06AB04 - Citalopram</t>
  </si>
  <si>
    <t>A06AD11 - Laktulóza</t>
  </si>
  <si>
    <t>B01AC04 - Klopidogrel</t>
  </si>
  <si>
    <t>A10AC01 - Inzulin lidský</t>
  </si>
  <si>
    <t>C09BA04 - Perindopril a diuretika</t>
  </si>
  <si>
    <t>C08CA08 - Nitrendipin</t>
  </si>
  <si>
    <t>N06AB03 - Fluoxetin</t>
  </si>
  <si>
    <t>H03AA01 - Levothyroxin, sodná sůl</t>
  </si>
  <si>
    <t>N01AX10 - Propofol</t>
  </si>
  <si>
    <t>C09CA07 - Telmisartan</t>
  </si>
  <si>
    <t>J01MA02 - Ciprofloxacin</t>
  </si>
  <si>
    <t>C07AB02 - Metoprolol</t>
  </si>
  <si>
    <t>R06AE09 - Levocetirizin</t>
  </si>
  <si>
    <t>J01DD02 - Ceftazidim</t>
  </si>
  <si>
    <t>C08DA01 - Verapamil</t>
  </si>
  <si>
    <t>J01CR02 - Amoxicilin a enzymový inhibitor</t>
  </si>
  <si>
    <t>M01AX17 - Nimesulid</t>
  </si>
  <si>
    <t>A10BA02 - Metformin</t>
  </si>
  <si>
    <t>G04CB01 - Finasterid</t>
  </si>
  <si>
    <t>J01AA02 - Doxycyklin</t>
  </si>
  <si>
    <t>N06AB10 - Escitalopram</t>
  </si>
  <si>
    <t>C03EA01 - Hydrochlorothiazid a kalium šetřící diuretika</t>
  </si>
  <si>
    <t>M04AA01 - Alopurinol</t>
  </si>
  <si>
    <t>N03AG01 - Kyselina valproová</t>
  </si>
  <si>
    <t>C09AA05 - Ramipril</t>
  </si>
  <si>
    <t>C01BD01 - Amiodaron</t>
  </si>
  <si>
    <t>N05AH04 - Kvetiapin</t>
  </si>
  <si>
    <t>J02AC03 - Vorikonazol</t>
  </si>
  <si>
    <t>J01FF01 - Klindamycin</t>
  </si>
  <si>
    <t>C10AA07 - Rosuvastatin</t>
  </si>
  <si>
    <t>C10AA05 - Atorvastatin</t>
  </si>
  <si>
    <t>M03AC04 - Atrakurium</t>
  </si>
  <si>
    <t>C10BX03 - Atorvastatin a amlodipin</t>
  </si>
  <si>
    <t>C02AC05 - Moxonidin</t>
  </si>
  <si>
    <t>G04CA02 - Tamsulosin</t>
  </si>
  <si>
    <t>J01XA01 - Vankomycin</t>
  </si>
  <si>
    <t>C08CA01 - Amlodipin</t>
  </si>
  <si>
    <t>L03AA02 - Filgrastim</t>
  </si>
  <si>
    <t>H02AB04 - Methylprednisolon</t>
  </si>
  <si>
    <t>A16AA02 - Ademethionin</t>
  </si>
  <si>
    <t>A02BC01 - Omeprazol</t>
  </si>
  <si>
    <t>N03AX12 - Gabapentin</t>
  </si>
  <si>
    <t>A10AB05 - Inzulin aspart</t>
  </si>
  <si>
    <t>B01AB06 - Nadroparin</t>
  </si>
  <si>
    <t>J01AA12 - Tigecyklin</t>
  </si>
  <si>
    <t>J01FA10 - Azithromycin</t>
  </si>
  <si>
    <t>J01CR01 - Ampicilin a enzymový inhibitor</t>
  </si>
  <si>
    <t>C09AA10 - Trandolapril</t>
  </si>
  <si>
    <t>C07AG02 - Karvedilol</t>
  </si>
  <si>
    <t>J02AC01 - Flukonazol</t>
  </si>
  <si>
    <t>J01CR05 - Piperacilin a enzymový inhibitor</t>
  </si>
  <si>
    <t>J05AB11 - Valaciklovir</t>
  </si>
  <si>
    <t>C09AA02 - Enalapril</t>
  </si>
  <si>
    <t>A04AA01 - Ondansetron</t>
  </si>
  <si>
    <t>J01DC02 - Cefuroxim</t>
  </si>
  <si>
    <t>A02BC03 - Lansoprazol</t>
  </si>
  <si>
    <t>A10BB12 - Glimepirid</t>
  </si>
  <si>
    <t>B01AA03 - Warfarin</t>
  </si>
  <si>
    <t>N06AB06 - Sertralin</t>
  </si>
  <si>
    <t>C09CA01 - Losartan</t>
  </si>
  <si>
    <t>R03AC02 - Salbutamol</t>
  </si>
  <si>
    <t>N03AX16 - Pregabalin</t>
  </si>
  <si>
    <t>C07AB05 - Betaxolol</t>
  </si>
  <si>
    <t>N05BA12 - Alprazolam</t>
  </si>
  <si>
    <t>B01AX05 - Fondaparinux</t>
  </si>
  <si>
    <t>A07DA - Antipropulziva</t>
  </si>
  <si>
    <t>J01DH51 - Imipenem a enzymový inhibitor</t>
  </si>
  <si>
    <t>J01FA09 - Klarithromycin</t>
  </si>
  <si>
    <t>A03FA - Prokinetika</t>
  </si>
  <si>
    <t>B02BD08 - Eptakog alfa (aktivovaný)</t>
  </si>
  <si>
    <t>R06AE07 - Cetirizin</t>
  </si>
  <si>
    <t>J01DD12 - Cefoperazon</t>
  </si>
  <si>
    <t>V06XX - Potraviny pro zvláštní lékařské účely (PZLÚ)</t>
  </si>
  <si>
    <t>J01DD62 - Cefoperazon, kombinace</t>
  </si>
  <si>
    <t>J01DH02 - Meropenem</t>
  </si>
  <si>
    <t>A02BC01</t>
  </si>
  <si>
    <t>HELICID 40 INF</t>
  </si>
  <si>
    <t>INF PLV SOL 1X40MG</t>
  </si>
  <si>
    <t>A02BC02</t>
  </si>
  <si>
    <t>POR TBL ENT 100X40MG I</t>
  </si>
  <si>
    <t>POR TBL ENT 28X40MG I</t>
  </si>
  <si>
    <t>A02BC03</t>
  </si>
  <si>
    <t>LANZUL 30 MG</t>
  </si>
  <si>
    <t>POR CPS DUR 28X30MG</t>
  </si>
  <si>
    <t>POR CPS DUR 56X30MG</t>
  </si>
  <si>
    <t>POR CPS DUR 14X30MG</t>
  </si>
  <si>
    <t>A03FA</t>
  </si>
  <si>
    <t>A06AD11</t>
  </si>
  <si>
    <t>POR SIR 1X250ML 50%</t>
  </si>
  <si>
    <t>A07DA</t>
  </si>
  <si>
    <t>A10AB05</t>
  </si>
  <si>
    <t>A10AC01</t>
  </si>
  <si>
    <t>INJ SUS 1X10ML/1KU</t>
  </si>
  <si>
    <t>A10AE04</t>
  </si>
  <si>
    <t>SDR INJ SOL 5X3ML</t>
  </si>
  <si>
    <t>A10BA02</t>
  </si>
  <si>
    <t>POR TBL FLM 60X1000MG</t>
  </si>
  <si>
    <t>POR TBL FLM 60X500MG</t>
  </si>
  <si>
    <t>A10BB12</t>
  </si>
  <si>
    <t>A16AA02</t>
  </si>
  <si>
    <t>TRANSMETIL 500 MG INJEKCE</t>
  </si>
  <si>
    <t>INJ PSO LQF 5X500MG</t>
  </si>
  <si>
    <t>B01AA03</t>
  </si>
  <si>
    <t>WARFARIN ORION 3 MG</t>
  </si>
  <si>
    <t>POR TBL NOB 100X3MG</t>
  </si>
  <si>
    <t>WARFARIN ORION 5 MG</t>
  </si>
  <si>
    <t>B01AB06</t>
  </si>
  <si>
    <t>B01AC04</t>
  </si>
  <si>
    <t>B01AX05</t>
  </si>
  <si>
    <t>ARIXTRA 2,5 MG/0,5 ML</t>
  </si>
  <si>
    <t>C01BD01</t>
  </si>
  <si>
    <t>POR TBL NOB 30X200MG</t>
  </si>
  <si>
    <t>POR TBL NOB 60X200MG</t>
  </si>
  <si>
    <t>C02AC05</t>
  </si>
  <si>
    <t>MOXOSTAD 0,2 MG</t>
  </si>
  <si>
    <t>POR TBL FLM 30X0.2MG</t>
  </si>
  <si>
    <t>MOXOSTAD 0,4 MG</t>
  </si>
  <si>
    <t>POR TBL FLM 30X0.4MG</t>
  </si>
  <si>
    <t>C03EA01</t>
  </si>
  <si>
    <t>C07AB02</t>
  </si>
  <si>
    <t>EGILOK 25 MG</t>
  </si>
  <si>
    <t>POR TBL NOB 60X25MG</t>
  </si>
  <si>
    <t>C07AB05</t>
  </si>
  <si>
    <t>C07AB07</t>
  </si>
  <si>
    <t>CONCOR COR 2,5 MG</t>
  </si>
  <si>
    <t>POR TBL FLM 28X2.5MG</t>
  </si>
  <si>
    <t>C07AG02</t>
  </si>
  <si>
    <t>C08CA01</t>
  </si>
  <si>
    <t>C08CA08</t>
  </si>
  <si>
    <t>POR TBL NOB 28X20MG</t>
  </si>
  <si>
    <t>C09AA02</t>
  </si>
  <si>
    <t>C09AA04</t>
  </si>
  <si>
    <t>POR TBL FLM 90X10 MG</t>
  </si>
  <si>
    <t>C09AA05</t>
  </si>
  <si>
    <t>TRITACE 10 MG</t>
  </si>
  <si>
    <t>AMPRILAN 2,5</t>
  </si>
  <si>
    <t>POR TBL NOB 30X2.5MG</t>
  </si>
  <si>
    <t>TRITACE 5 MG</t>
  </si>
  <si>
    <t>C09AA10</t>
  </si>
  <si>
    <t>GOPTEN 2 MG</t>
  </si>
  <si>
    <t>POR CPS DUR 28X2MG</t>
  </si>
  <si>
    <t>C09BA04</t>
  </si>
  <si>
    <t>PRESTARIUM NEO COMBI 5 MG/1,25 MG</t>
  </si>
  <si>
    <t>C09CA01</t>
  </si>
  <si>
    <t>C09CA07</t>
  </si>
  <si>
    <t>C10AA05</t>
  </si>
  <si>
    <t>SORTIS 20 MG</t>
  </si>
  <si>
    <t>POR TBL FLM 100X40MG</t>
  </si>
  <si>
    <t>C10AA07</t>
  </si>
  <si>
    <t>G04CA02</t>
  </si>
  <si>
    <t>POR CPS RDR 30X0.4MG</t>
  </si>
  <si>
    <t>G04CB01</t>
  </si>
  <si>
    <t>H02AB04</t>
  </si>
  <si>
    <t>SOLU-MEDROL 40 MG/ML</t>
  </si>
  <si>
    <t>INJ PSO LQF 40MG+1ML</t>
  </si>
  <si>
    <t>H03AA01</t>
  </si>
  <si>
    <t>POR TBL NOB 100X50RG I</t>
  </si>
  <si>
    <t>EUTHYROX 50 MIKROGRAMŮ</t>
  </si>
  <si>
    <t>POR TBL NOB 100X50RG</t>
  </si>
  <si>
    <t>EUTHYROX 100 MIKROGRAMŮ</t>
  </si>
  <si>
    <t>POR TBL NOB 100X100RG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</si>
  <si>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</si>
  <si>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</si>
  <si>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</si>
  <si>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</si>
  <si>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</si>
  <si>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</si>
  <si>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</si>
  <si>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</si>
  <si>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J01CR05</t>
  </si>
  <si>
    <t>TAZOCIN 4,5 G</t>
  </si>
  <si>
    <t>INJ PLV SOL 12X4.5GM</t>
  </si>
  <si>
    <t>J01DB04</t>
  </si>
  <si>
    <t>INJ PLV SOL 25X1GM</t>
  </si>
  <si>
    <t>J01DC02</t>
  </si>
  <si>
    <t>POR TBL FLM 10X500MG</t>
  </si>
  <si>
    <t>J01DD02</t>
  </si>
  <si>
    <t>J01DD12</t>
  </si>
  <si>
    <t>J01DH02</t>
  </si>
  <si>
    <t>MERONEM 1 G</t>
  </si>
  <si>
    <t>INJ+INF PLV SOL 10X1GM</t>
  </si>
  <si>
    <t>J01DH51</t>
  </si>
  <si>
    <t>J01FA09</t>
  </si>
  <si>
    <t>POR TBL FLM 14X500MG</t>
  </si>
  <si>
    <t>J01FF01</t>
  </si>
  <si>
    <t>INJ SOL 1X2ML/300MG</t>
  </si>
  <si>
    <t>INJ SOL 1X4ML/600MG</t>
  </si>
  <si>
    <t>J01MA02</t>
  </si>
  <si>
    <t>CIPHIN PRO INFUSIONE 200 MG/100 ML</t>
  </si>
  <si>
    <t>INF SOL 1X100ML/200MG</t>
  </si>
  <si>
    <t>POR TBL FLM 10X250MG</t>
  </si>
  <si>
    <t>J01XA01</t>
  </si>
  <si>
    <t>EDICIN 0,5 G</t>
  </si>
  <si>
    <t>INJ PLV SOL 1X500MG</t>
  </si>
  <si>
    <t>EDICIN 1 G</t>
  </si>
  <si>
    <t>J02AC01</t>
  </si>
  <si>
    <t>POR CPS DUR 28X100MG</t>
  </si>
  <si>
    <t>J05AB11</t>
  </si>
  <si>
    <t>POR TBL FLM 42X500MG</t>
  </si>
  <si>
    <t>L03AA02</t>
  </si>
  <si>
    <t>M03AC04</t>
  </si>
  <si>
    <t>INJ SOL 5X5ML/50MG</t>
  </si>
  <si>
    <t>M04AA01</t>
  </si>
  <si>
    <t>MILURIT 100</t>
  </si>
  <si>
    <t>POR TBL NOB 50X100MG</t>
  </si>
  <si>
    <t>N01AX10</t>
  </si>
  <si>
    <t>N03AG01</t>
  </si>
  <si>
    <t>DEPAKINE CHRONO 500 MG SÉCABLE</t>
  </si>
  <si>
    <t>POR TBL RET 30X500MG</t>
  </si>
  <si>
    <t>N03AX12</t>
  </si>
  <si>
    <t>NEURONTIN 300 MG</t>
  </si>
  <si>
    <t>POR CPS DUR 50X300MG</t>
  </si>
  <si>
    <t>N05AH04</t>
  </si>
  <si>
    <t>N05BA12</t>
  </si>
  <si>
    <t>XANAX 0,25 MG</t>
  </si>
  <si>
    <t>POR TBL NOB 30X0.25MG</t>
  </si>
  <si>
    <t>N05CD08</t>
  </si>
  <si>
    <t>MIDAZOLAM TORREX 5 MG/ML</t>
  </si>
  <si>
    <t>N06AB03</t>
  </si>
  <si>
    <t>N06AB04</t>
  </si>
  <si>
    <t>POR TBL FLM 30X10 MG</t>
  </si>
  <si>
    <t>N06AB10</t>
  </si>
  <si>
    <t>POR TBL FLM 28X10MG I</t>
  </si>
  <si>
    <t>R03AC02</t>
  </si>
  <si>
    <t>INH SUS PSS 200X100RG</t>
  </si>
  <si>
    <t>R06AE07</t>
  </si>
  <si>
    <t>V06XX</t>
  </si>
  <si>
    <t>NUTRIDRINK S PŘÍCHUTÍ KARAMELOVOU</t>
  </si>
  <si>
    <t>NUTRIDRINK MULTI FIBRE S PŘÍCHUTÍ POMERANČOVOU</t>
  </si>
  <si>
    <t>NUTRIDRINK S PŘÍCHUTÍ TROPICKÉHO OVOCE</t>
  </si>
  <si>
    <t>DIASIP S PŘÍCHUTÍ JAHODOVOU</t>
  </si>
  <si>
    <t>NUTRIDRINK PROTEIN S PŘÍCHUTÍ VANILKOVOU</t>
  </si>
  <si>
    <t>NUTRIDRINK PROTEIN S PŘÍCHUTÍ ČOKOLÁDOVOU</t>
  </si>
  <si>
    <t>DIASIP S PŘÍCHUTÍ CAPPUCCINO</t>
  </si>
  <si>
    <t>NUTRIDRINK S PŘÍCHUTÍ VANILKOVOU</t>
  </si>
  <si>
    <t>NUTRIDRINK CREME S PŘÍCHUTÍ BANÁNOVOU</t>
  </si>
  <si>
    <t>A04AA01</t>
  </si>
  <si>
    <t>POR SIR 1X500ML 50%</t>
  </si>
  <si>
    <t>A10AB01</t>
  </si>
  <si>
    <t>INJ SOL 1X10ML/1KU</t>
  </si>
  <si>
    <t>B02BD08</t>
  </si>
  <si>
    <t>INJ SOL 5X1ML/1.25MG</t>
  </si>
  <si>
    <t>C10BX03</t>
  </si>
  <si>
    <t>CADUET 10 MG/10 MG</t>
  </si>
  <si>
    <t>SOLU-MEDROL 62,5 MG/ML</t>
  </si>
  <si>
    <t>INJ PSO LQF 250MG+4ML</t>
  </si>
  <si>
    <t>POR TBL NOB 100X75MCG I</t>
  </si>
  <si>
    <t>EUTHYROX 75 MIKROGRAMŮ</t>
  </si>
  <si>
    <t>POR TBL NOB 100X75RG</t>
  </si>
  <si>
    <t>J01AA02</t>
  </si>
  <si>
    <t>POR TBL NOB 10X200MG</t>
  </si>
  <si>
    <t>DOXYBENE 100 MG</t>
  </si>
  <si>
    <t>POR CPS MOL 10X100MG</t>
  </si>
  <si>
    <t>J01AA12</t>
  </si>
  <si>
    <t>AUGMENTIN 1 G</t>
  </si>
  <si>
    <t>ZINACEF 1,5 G</t>
  </si>
  <si>
    <t>J01DD01</t>
  </si>
  <si>
    <t>J01DD62</t>
  </si>
  <si>
    <t>INJ PLV SOL 1X(1GM+1GM)</t>
  </si>
  <si>
    <t>INF PLV SOL 1X500MG</t>
  </si>
  <si>
    <t>J01FA10</t>
  </si>
  <si>
    <t>MYCOMAX INF</t>
  </si>
  <si>
    <t>INF SOL 100ML/200MG</t>
  </si>
  <si>
    <t>J02AC03</t>
  </si>
  <si>
    <t>M01AX17</t>
  </si>
  <si>
    <t>POR GRA SUS 30X100MG</t>
  </si>
  <si>
    <t>N01AH03</t>
  </si>
  <si>
    <t>SUFENTA FORTE</t>
  </si>
  <si>
    <t>INJ SOL 5X1ML/50RG</t>
  </si>
  <si>
    <t>N03AX16</t>
  </si>
  <si>
    <t>POR CPS DUR 14X150MG</t>
  </si>
  <si>
    <t>XANAX 0,5 MG</t>
  </si>
  <si>
    <t>POR TBL NOB 30X0.5MG</t>
  </si>
  <si>
    <t>POR TBL FLM 30X20 MG</t>
  </si>
  <si>
    <t>N06AB06</t>
  </si>
  <si>
    <t>ZOLOFT 50 MG</t>
  </si>
  <si>
    <t>POR TBL FLM 28X50MG</t>
  </si>
  <si>
    <t>POR TBL FLM 60X10MG</t>
  </si>
  <si>
    <t>R06AE09</t>
  </si>
  <si>
    <t>DIASIP S PŘÍCHUTÍ VANILKOVOU</t>
  </si>
  <si>
    <t>NUTRISON ADVANCED DIASON LOW ENERGY</t>
  </si>
  <si>
    <t>INJ SOL 5X3ML/150MG</t>
  </si>
  <si>
    <t>C08DA01</t>
  </si>
  <si>
    <t>INJ SOL 50X2ML/5MG</t>
  </si>
  <si>
    <t>INJ PSO LQF 500MG+8ML</t>
  </si>
  <si>
    <t>N01AB08</t>
  </si>
  <si>
    <t>SUFENTANIL TORREX 5 MCG/ML</t>
  </si>
  <si>
    <t>POR TBL FLM 10X15MG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</si>
  <si>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</si>
  <si>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</si>
  <si>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</si>
  <si>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</si>
  <si>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</si>
  <si>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</si>
  <si>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</si>
  <si>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</si>
  <si>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Bruk Vilém</t>
  </si>
  <si>
    <t>Fluger Ivo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</si>
  <si>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</si>
  <si>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</si>
  <si>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</si>
  <si>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</si>
  <si>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</si>
  <si>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</si>
  <si>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</si>
  <si>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</si>
  <si>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</si>
  <si>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</si>
  <si>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</si>
  <si>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</si>
  <si>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Amiodaron</t>
  </si>
  <si>
    <t>Amlodipin</t>
  </si>
  <si>
    <t>125044</t>
  </si>
  <si>
    <t>POR TBL NOB 28X10MG</t>
  </si>
  <si>
    <t>125059</t>
  </si>
  <si>
    <t>32924</t>
  </si>
  <si>
    <t>ZOREM 5 MG</t>
  </si>
  <si>
    <t>Atorvastatin</t>
  </si>
  <si>
    <t>187495</t>
  </si>
  <si>
    <t>POR TBL FLM 14X20MG</t>
  </si>
  <si>
    <t>187497</t>
  </si>
  <si>
    <t>187510</t>
  </si>
  <si>
    <t>POR TBL FLM 14X40MG</t>
  </si>
  <si>
    <t>187512</t>
  </si>
  <si>
    <t>POR TBL FLM 28X40MG</t>
  </si>
  <si>
    <t>49007</t>
  </si>
  <si>
    <t>ATORIS 20</t>
  </si>
  <si>
    <t>Bisoprolol</t>
  </si>
  <si>
    <t>3822</t>
  </si>
  <si>
    <t>CONCOR COR 5 MG</t>
  </si>
  <si>
    <t>Digoxin</t>
  </si>
  <si>
    <t>DIGOXIN 0,125 LÉČIVA</t>
  </si>
  <si>
    <t>POR TBL NOB 30X0.125MG</t>
  </si>
  <si>
    <t>Erdostein</t>
  </si>
  <si>
    <t>POR CPS DUR 20X300MG</t>
  </si>
  <si>
    <t>Furosemid</t>
  </si>
  <si>
    <t>98218</t>
  </si>
  <si>
    <t>FURON 40 MG</t>
  </si>
  <si>
    <t>POR TBL NOB 20X40MG</t>
  </si>
  <si>
    <t>POR TBL NOB 50X40MG</t>
  </si>
  <si>
    <t>Hydrochlorothiazid a kalium šetřící diuretika</t>
  </si>
  <si>
    <t>47477</t>
  </si>
  <si>
    <t>POR TBL NOB 20</t>
  </si>
  <si>
    <t>Klopidogrel</t>
  </si>
  <si>
    <t>149481</t>
  </si>
  <si>
    <t>149482</t>
  </si>
  <si>
    <t>POR TBL FLM 50X75MG</t>
  </si>
  <si>
    <t>149484</t>
  </si>
  <si>
    <t>POR TBL FLM 60X75MG</t>
  </si>
  <si>
    <t>158389</t>
  </si>
  <si>
    <t>CLOPIDOGREL ACCORD 75 MG POTAHOVANÉ TABLETY</t>
  </si>
  <si>
    <t>POR TBL FLM 14X75MG</t>
  </si>
  <si>
    <t>169251</t>
  </si>
  <si>
    <t>TROMBEX 75 MG POTAHOVANE TABLETY</t>
  </si>
  <si>
    <t>Kyselina acetylsalicylová</t>
  </si>
  <si>
    <t>1288</t>
  </si>
  <si>
    <t>151142</t>
  </si>
  <si>
    <t>ANOPYRIN 100 MG</t>
  </si>
  <si>
    <t>POR TBL NOB 30X100MG</t>
  </si>
  <si>
    <t>71960</t>
  </si>
  <si>
    <t>POR TBL NOB 5X10X100MG</t>
  </si>
  <si>
    <t>Lansoprazol</t>
  </si>
  <si>
    <t>Levothyroxin, sodná sůl</t>
  </si>
  <si>
    <t>Pantoprazol</t>
  </si>
  <si>
    <t>109409</t>
  </si>
  <si>
    <t>POR TBL ENT 14X40MG</t>
  </si>
  <si>
    <t>109410</t>
  </si>
  <si>
    <t>POR TBL ENT 15X40MG</t>
  </si>
  <si>
    <t>NOLPAZA 40 MG ENTEROSOLVENTNI TABLETY</t>
  </si>
  <si>
    <t>Perindopril</t>
  </si>
  <si>
    <t>101201</t>
  </si>
  <si>
    <t>POR TBL FLM 14X5MG</t>
  </si>
  <si>
    <t>101203</t>
  </si>
  <si>
    <t>POR TBL FLM 20X5MG</t>
  </si>
  <si>
    <t>Perindopril a diuretika</t>
  </si>
  <si>
    <t>162007</t>
  </si>
  <si>
    <t>PRESTARIUM NEO COMBI 10 MG/2,5 MG</t>
  </si>
  <si>
    <t>POR TBL FLM 28</t>
  </si>
  <si>
    <t>Ramipril</t>
  </si>
  <si>
    <t>191012</t>
  </si>
  <si>
    <t>POR TBL NOB 28X2.5MG</t>
  </si>
  <si>
    <t>56977</t>
  </si>
  <si>
    <t>Rosuvastatin</t>
  </si>
  <si>
    <t>161095</t>
  </si>
  <si>
    <t>SORVASTA 20 MG</t>
  </si>
  <si>
    <t>Spironolakton</t>
  </si>
  <si>
    <t>3550</t>
  </si>
  <si>
    <t>POR TBL NOB 20X25MG</t>
  </si>
  <si>
    <t>Telmisartan</t>
  </si>
  <si>
    <t>167673</t>
  </si>
  <si>
    <t>TOLURA 80 MG</t>
  </si>
  <si>
    <t>167674</t>
  </si>
  <si>
    <t>POR TBL NOB 30X80MG</t>
  </si>
  <si>
    <t>Theofylin</t>
  </si>
  <si>
    <t>POR CPS PRO 50X100MG</t>
  </si>
  <si>
    <t>Warfarin</t>
  </si>
  <si>
    <t>192341</t>
  </si>
  <si>
    <t>WARFARIN PMCS 5 MG</t>
  </si>
  <si>
    <t>POR TBL NOB 50X5MG</t>
  </si>
  <si>
    <t>Acetylcystein</t>
  </si>
  <si>
    <t>107235</t>
  </si>
  <si>
    <t>POR TBL EFF 50X600MG</t>
  </si>
  <si>
    <t>Ambroxol</t>
  </si>
  <si>
    <t>96599</t>
  </si>
  <si>
    <t>POR TBL NOB 50X200MG</t>
  </si>
  <si>
    <t>125058</t>
  </si>
  <si>
    <t>32921</t>
  </si>
  <si>
    <t>ZOREM 10 MG</t>
  </si>
  <si>
    <t>POR TBL NOB 10X10MG</t>
  </si>
  <si>
    <t>21907</t>
  </si>
  <si>
    <t>POR TBL FLM 100X5MG</t>
  </si>
  <si>
    <t>Doxazosin</t>
  </si>
  <si>
    <t>3063</t>
  </si>
  <si>
    <t>ZOXON 2</t>
  </si>
  <si>
    <t>POR TBL NOB 10X2MG</t>
  </si>
  <si>
    <t>56802</t>
  </si>
  <si>
    <t>Karvedilol</t>
  </si>
  <si>
    <t>149478</t>
  </si>
  <si>
    <t>POR TBL FLM 7X75MG</t>
  </si>
  <si>
    <t>1286</t>
  </si>
  <si>
    <t>Metoprolol</t>
  </si>
  <si>
    <t>58038</t>
  </si>
  <si>
    <t>BETALOC ZOK 50 MG</t>
  </si>
  <si>
    <t>POR TBL PRO 100X50MG</t>
  </si>
  <si>
    <t>58039</t>
  </si>
  <si>
    <t>BETALOC ZOK 200 MG</t>
  </si>
  <si>
    <t>POR TBL PRO 28X200MG</t>
  </si>
  <si>
    <t>101225</t>
  </si>
  <si>
    <t>POR TBL FLM 20X10 MG</t>
  </si>
  <si>
    <t>56982</t>
  </si>
  <si>
    <t>Sertralin</t>
  </si>
  <si>
    <t>167672</t>
  </si>
  <si>
    <t>POR TBL NOB 14X80MG</t>
  </si>
  <si>
    <t>47741</t>
  </si>
  <si>
    <t>RIVOCOR 10</t>
  </si>
  <si>
    <t>Diosmin, kombinace</t>
  </si>
  <si>
    <t>45214</t>
  </si>
  <si>
    <t>Chlorid draselný</t>
  </si>
  <si>
    <t>Irbesartan</t>
  </si>
  <si>
    <t>500886</t>
  </si>
  <si>
    <t>IFIRMASTA 150 MG</t>
  </si>
  <si>
    <t>POR TBL FLM 28X150MG</t>
  </si>
  <si>
    <t>Ivabradin</t>
  </si>
  <si>
    <t>25978</t>
  </si>
  <si>
    <t>PROCORALAN 7,5 MG</t>
  </si>
  <si>
    <t>POR TBL FLM 56X7,5MG</t>
  </si>
  <si>
    <t>21562</t>
  </si>
  <si>
    <t>POR TBL ENT 20X100MG</t>
  </si>
  <si>
    <t>POR TBL NOB 2X10X100MG</t>
  </si>
  <si>
    <t>Magnesium-laktát</t>
  </si>
  <si>
    <t>12755</t>
  </si>
  <si>
    <t>TABULETTA MAGNESII LACTICI 0,5 CSC</t>
  </si>
  <si>
    <t>POR TBL NOB 100X500MG</t>
  </si>
  <si>
    <t>13778</t>
  </si>
  <si>
    <t>POR TBL PRO 30X50MG</t>
  </si>
  <si>
    <t>Nadroparin</t>
  </si>
  <si>
    <t>49122</t>
  </si>
  <si>
    <t>101227</t>
  </si>
  <si>
    <t>Perindopril a amlodipin</t>
  </si>
  <si>
    <t>166893</t>
  </si>
  <si>
    <t>TONARSSA 8 MG/10 MG</t>
  </si>
  <si>
    <t>Různé jiné kombinace železa</t>
  </si>
  <si>
    <t>119653</t>
  </si>
  <si>
    <t>POR TBL FLM 60X100MG</t>
  </si>
  <si>
    <t>Sulfamethoxazol a trimethoprim</t>
  </si>
  <si>
    <t>POR TBL NOB 20X480MG</t>
  </si>
  <si>
    <t>Tramadol, kombinace</t>
  </si>
  <si>
    <t>Cefuroxim</t>
  </si>
  <si>
    <t>45215</t>
  </si>
  <si>
    <t>ZOXON 4</t>
  </si>
  <si>
    <t>Hydrochlorothiazid</t>
  </si>
  <si>
    <t>HYDROCHLOROTHIAZID LÉČIVA</t>
  </si>
  <si>
    <t>Irbesartan a diuretika</t>
  </si>
  <si>
    <t>168096</t>
  </si>
  <si>
    <t>IFIRMACOMBI 150 MG/12,5 MG</t>
  </si>
  <si>
    <t>Jiná</t>
  </si>
  <si>
    <t>999999</t>
  </si>
  <si>
    <t>Jiný</t>
  </si>
  <si>
    <t>132527</t>
  </si>
  <si>
    <t>TROMBEX 75 MG</t>
  </si>
  <si>
    <t>POR TBL FLM 90X75MG</t>
  </si>
  <si>
    <t>POR TBL NOB 3X20X100MG</t>
  </si>
  <si>
    <t>21563</t>
  </si>
  <si>
    <t>POR TBL ENT 50X100MG</t>
  </si>
  <si>
    <t>Methyldopa (levotočivá)</t>
  </si>
  <si>
    <t>1328</t>
  </si>
  <si>
    <t>DOPEGYT</t>
  </si>
  <si>
    <t>POR TBL NOB 50X250MG</t>
  </si>
  <si>
    <t>POR TBL PRO 100X25MG</t>
  </si>
  <si>
    <t>POR TBL PRO 30X100MG</t>
  </si>
  <si>
    <t>Nitrendipin</t>
  </si>
  <si>
    <t>124088</t>
  </si>
  <si>
    <t>PRESTANCE 5 MG/5 MG</t>
  </si>
  <si>
    <t>124128</t>
  </si>
  <si>
    <t>PRESTANCE 10 MG/10 MG</t>
  </si>
  <si>
    <t>148074</t>
  </si>
  <si>
    <t>POR TBL FLM 90X20MG</t>
  </si>
  <si>
    <t>Simvastatin</t>
  </si>
  <si>
    <t>125082</t>
  </si>
  <si>
    <t>APO-SIMVA 20</t>
  </si>
  <si>
    <t>POR TBL NOB 100X25MG</t>
  </si>
  <si>
    <t>Sultamicilin</t>
  </si>
  <si>
    <t>POR TBL FLM 12X375MG</t>
  </si>
  <si>
    <t>158191</t>
  </si>
  <si>
    <t>TELMISARTAN SANDOZ 80 MG</t>
  </si>
  <si>
    <t>Urapidil</t>
  </si>
  <si>
    <t>164411</t>
  </si>
  <si>
    <t>98932</t>
  </si>
  <si>
    <t>Amoxicilin a enzymový inhibitor</t>
  </si>
  <si>
    <t>94164</t>
  </si>
  <si>
    <t>CONCOR 5</t>
  </si>
  <si>
    <t>Citalopram</t>
  </si>
  <si>
    <t>94948</t>
  </si>
  <si>
    <t>SEROPRAM 20 MG</t>
  </si>
  <si>
    <t>Doxycyklin</t>
  </si>
  <si>
    <t>Kodein</t>
  </si>
  <si>
    <t>90</t>
  </si>
  <si>
    <t>CODEIN SLOVAKOFARMA 30 MG</t>
  </si>
  <si>
    <t>POR TBL NOB 10X30MG</t>
  </si>
  <si>
    <t>Metformin</t>
  </si>
  <si>
    <t>144460</t>
  </si>
  <si>
    <t>METFORMIN 1000 MG ZENTIVA</t>
  </si>
  <si>
    <t>POR TBL FLM 60X1000 MG</t>
  </si>
  <si>
    <t>58036</t>
  </si>
  <si>
    <t>POR TBL PRO 56X50MG</t>
  </si>
  <si>
    <t>109412</t>
  </si>
  <si>
    <t>POR TBL ENT 30X40MG</t>
  </si>
  <si>
    <t>101207</t>
  </si>
  <si>
    <t>Prednison</t>
  </si>
  <si>
    <t>PREDNISON 20 LÉČIVA</t>
  </si>
  <si>
    <t>POR TBL NOB 20X20MG</t>
  </si>
  <si>
    <t>5782</t>
  </si>
  <si>
    <t>Repaglinid</t>
  </si>
  <si>
    <t>149694</t>
  </si>
  <si>
    <t>ENYGLID 1 MG</t>
  </si>
  <si>
    <t>POR TBL NOB 30X1MG</t>
  </si>
  <si>
    <t>POR CPS MOL 50</t>
  </si>
  <si>
    <t>POR TBL FLM 50X100MG</t>
  </si>
  <si>
    <t>Sulfasalazin</t>
  </si>
  <si>
    <t>47712</t>
  </si>
  <si>
    <t>SALAZOPYRIN EN</t>
  </si>
  <si>
    <t>POR TBL ENT 100X500MG</t>
  </si>
  <si>
    <t>138842</t>
  </si>
  <si>
    <t>POR TBL FLM 40</t>
  </si>
  <si>
    <t>119777</t>
  </si>
  <si>
    <t>LAWARIN 5</t>
  </si>
  <si>
    <t>Alopurinol</t>
  </si>
  <si>
    <t>141034</t>
  </si>
  <si>
    <t>TROMBEX 75 MG POTAHOVANÉ TABLETY</t>
  </si>
  <si>
    <t>155780</t>
  </si>
  <si>
    <t>49937</t>
  </si>
  <si>
    <t>POR TBL PRO 28X50MG</t>
  </si>
  <si>
    <t>Nebivolol</t>
  </si>
  <si>
    <t>112571</t>
  </si>
  <si>
    <t>POR TBL NOB 20X5MG</t>
  </si>
  <si>
    <t>3824</t>
  </si>
  <si>
    <t>CONCOR COR 10 MG</t>
  </si>
  <si>
    <t>94803</t>
  </si>
  <si>
    <t>180658</t>
  </si>
  <si>
    <t>POR TBL ENT 100X40MG HOSP</t>
  </si>
  <si>
    <t>124129</t>
  </si>
  <si>
    <t>162008</t>
  </si>
  <si>
    <t>Sodná sůl metamizolu</t>
  </si>
  <si>
    <t>NOVALGIN TABLETY</t>
  </si>
  <si>
    <t>POR TBL FLM 20X500MG</t>
  </si>
  <si>
    <t>Sotalol</t>
  </si>
  <si>
    <t>49013</t>
  </si>
  <si>
    <t>POR TBL NOB 50X80MG</t>
  </si>
  <si>
    <t>192342</t>
  </si>
  <si>
    <t>46221</t>
  </si>
  <si>
    <t>ASPIRIN 100</t>
  </si>
  <si>
    <t>POR TBL NOB 100X100MG</t>
  </si>
  <si>
    <t>124123</t>
  </si>
  <si>
    <t>POR TBL NOB 5</t>
  </si>
  <si>
    <t>Valsartan</t>
  </si>
  <si>
    <t>125598</t>
  </si>
  <si>
    <t>POR TBL FLM 84X160MG</t>
  </si>
  <si>
    <t>POR TBL EFF 10X600MG</t>
  </si>
  <si>
    <t>125045</t>
  </si>
  <si>
    <t>19592</t>
  </si>
  <si>
    <t>TORVACARD 20</t>
  </si>
  <si>
    <t>Betaxolol</t>
  </si>
  <si>
    <t>POR CPS DUR 10X300MG</t>
  </si>
  <si>
    <t>2079</t>
  </si>
  <si>
    <t>FUROSEMID-SLOVAKOFARMA</t>
  </si>
  <si>
    <t>Glimepirid</t>
  </si>
  <si>
    <t>163093</t>
  </si>
  <si>
    <t>AMARYL 4 MG</t>
  </si>
  <si>
    <t>CODEIN SLOVAKOFARMA 15 MG</t>
  </si>
  <si>
    <t>POR TBL NOB 10X15MG</t>
  </si>
  <si>
    <t>17968</t>
  </si>
  <si>
    <t>12355</t>
  </si>
  <si>
    <t>POR TBL FLM 30X850MG</t>
  </si>
  <si>
    <t>144459</t>
  </si>
  <si>
    <t>POR TBL FLM 30X1000 MG</t>
  </si>
  <si>
    <t>18629</t>
  </si>
  <si>
    <t>POR TBL FLM 30X1000MG</t>
  </si>
  <si>
    <t>111898</t>
  </si>
  <si>
    <t>NITRESAN 10 MG</t>
  </si>
  <si>
    <t>3423</t>
  </si>
  <si>
    <t>AKTIFERRIN COMPOSITUM</t>
  </si>
  <si>
    <t>POR CPS MOL 30</t>
  </si>
  <si>
    <t>POR CPS MOL 20</t>
  </si>
  <si>
    <t>46755</t>
  </si>
  <si>
    <t>VEROSPIRON 50 MG</t>
  </si>
  <si>
    <t>POR CPS DUR 30X50MG</t>
  </si>
  <si>
    <t>Tamsulosin</t>
  </si>
  <si>
    <t>Tamsulosin a dutasterid</t>
  </si>
  <si>
    <t>145987</t>
  </si>
  <si>
    <t>DUODART 0,5 MG/0,4 MG</t>
  </si>
  <si>
    <t>POR CPS DUR 30</t>
  </si>
  <si>
    <t>142005</t>
  </si>
  <si>
    <t>POR CPS PRO 50X200MG</t>
  </si>
  <si>
    <t>119776</t>
  </si>
  <si>
    <t>500885</t>
  </si>
  <si>
    <t>POR TBL FLM 14X150MG</t>
  </si>
  <si>
    <t>14839</t>
  </si>
  <si>
    <t>DILATREND 6,25</t>
  </si>
  <si>
    <t>POR TBL NOB 30X6.25MG</t>
  </si>
  <si>
    <t>Verapamil</t>
  </si>
  <si>
    <t>54032</t>
  </si>
  <si>
    <t>VERAPAMIL AL 240 RETARD</t>
  </si>
  <si>
    <t>POR TBL RET 50X240MG</t>
  </si>
  <si>
    <t>Acebutolol</t>
  </si>
  <si>
    <t>80058</t>
  </si>
  <si>
    <t>SECTRAL 400 MG</t>
  </si>
  <si>
    <t>95724</t>
  </si>
  <si>
    <t>SORTIS 80 MG</t>
  </si>
  <si>
    <t>POR TBL FLM 30X80MG</t>
  </si>
  <si>
    <t>Distigmin</t>
  </si>
  <si>
    <t>UBRETID 5 MG</t>
  </si>
  <si>
    <t>Isosorbid-mononitrát</t>
  </si>
  <si>
    <t>21794</t>
  </si>
  <si>
    <t>MONOTAB SR</t>
  </si>
  <si>
    <t>POR TBL PRO 50X100MG</t>
  </si>
  <si>
    <t>Klindamycin</t>
  </si>
  <si>
    <t>POR TBL PRO 28X25MG</t>
  </si>
  <si>
    <t>46981</t>
  </si>
  <si>
    <t>BETALOC SR 200 MG</t>
  </si>
  <si>
    <t>POR TBL PRO 30X200MG</t>
  </si>
  <si>
    <t>Pentoxifylin</t>
  </si>
  <si>
    <t>53479</t>
  </si>
  <si>
    <t>POR TBL RET 20X400MG</t>
  </si>
  <si>
    <t>Prokinetika</t>
  </si>
  <si>
    <t>148068</t>
  </si>
  <si>
    <t>ROSUCARD 10 MG POTAHOVANÉ TABLETY</t>
  </si>
  <si>
    <t>184453</t>
  </si>
  <si>
    <t>167666</t>
  </si>
  <si>
    <t>TOLURA 40 MG</t>
  </si>
  <si>
    <t>POR TBL NOB 28X40MG</t>
  </si>
  <si>
    <t>Tramadol</t>
  </si>
  <si>
    <t>32086</t>
  </si>
  <si>
    <t>TRALGIT</t>
  </si>
  <si>
    <t>POR CPS DUR 20X50MG</t>
  </si>
  <si>
    <t>Trimetazidin</t>
  </si>
  <si>
    <t>32917</t>
  </si>
  <si>
    <t>PREDUCTAL MR</t>
  </si>
  <si>
    <t>POR TBL RET 60X35MG</t>
  </si>
  <si>
    <t>109849</t>
  </si>
  <si>
    <t>ATORVASTATIN ACTAVIS 20 MG</t>
  </si>
  <si>
    <t>132556</t>
  </si>
  <si>
    <t>3802</t>
  </si>
  <si>
    <t>POR TBL FLM 56X2.5MG</t>
  </si>
  <si>
    <t>Ciprofloxacin</t>
  </si>
  <si>
    <t>15658</t>
  </si>
  <si>
    <t>CIPLOX 500</t>
  </si>
  <si>
    <t>Escitalopram</t>
  </si>
  <si>
    <t>56808</t>
  </si>
  <si>
    <t>FURORESE 125</t>
  </si>
  <si>
    <t>POR TBL NOB 50X125MG</t>
  </si>
  <si>
    <t>Hořčík (různé sole v kombinaci)</t>
  </si>
  <si>
    <t>POR GRA SOL 30</t>
  </si>
  <si>
    <t>Indapamid</t>
  </si>
  <si>
    <t>POR CPS DUR 30X2.5MG</t>
  </si>
  <si>
    <t>168112</t>
  </si>
  <si>
    <t>IFIRMACOMBI 300 MG/25 MG</t>
  </si>
  <si>
    <t>149487</t>
  </si>
  <si>
    <t>POR TBL FLM 100X75MG</t>
  </si>
  <si>
    <t>Lerkanidipin</t>
  </si>
  <si>
    <t>169622</t>
  </si>
  <si>
    <t>KAPIDIN 10 MG</t>
  </si>
  <si>
    <t>46980</t>
  </si>
  <si>
    <t>POR TBL PRO 100X200MG</t>
  </si>
  <si>
    <t>111900</t>
  </si>
  <si>
    <t>POR TBL NOB 100X10MG</t>
  </si>
  <si>
    <t>101231</t>
  </si>
  <si>
    <t>POR TBL FLM 60X10 MG</t>
  </si>
  <si>
    <t>122684</t>
  </si>
  <si>
    <t>119991</t>
  </si>
  <si>
    <t>POR TBL NOB 90X10MG</t>
  </si>
  <si>
    <t>176453</t>
  </si>
  <si>
    <t>POR TBL FLM 30X160MG</t>
  </si>
  <si>
    <t>71950</t>
  </si>
  <si>
    <t>ISOPTIN SR 240 MG</t>
  </si>
  <si>
    <t>POR TBL PRO 30X240MG</t>
  </si>
  <si>
    <t>Alprazolam</t>
  </si>
  <si>
    <t>96977</t>
  </si>
  <si>
    <t>XANAX 1 MG</t>
  </si>
  <si>
    <t>Donepezil</t>
  </si>
  <si>
    <t>146052</t>
  </si>
  <si>
    <t>YASNAL 10 MG</t>
  </si>
  <si>
    <t>POR TBL FLM 56X10MG</t>
  </si>
  <si>
    <t>Ezetimib</t>
  </si>
  <si>
    <t>8673</t>
  </si>
  <si>
    <t>EZETROL 10 MG TABLETY</t>
  </si>
  <si>
    <t>POR TBL NOB 30X10MG A</t>
  </si>
  <si>
    <t>Mirtazapin</t>
  </si>
  <si>
    <t>17685</t>
  </si>
  <si>
    <t>MIRZATEN 30 MG</t>
  </si>
  <si>
    <t>POR TBL FLM 30X30MG</t>
  </si>
  <si>
    <t>46163</t>
  </si>
  <si>
    <t>ZOCOR FORTE 40 MG</t>
  </si>
  <si>
    <t>POR TBL FLM 98X40MG</t>
  </si>
  <si>
    <t>12687</t>
  </si>
  <si>
    <t>TRAMAL RETARD TABLETY 100 MG</t>
  </si>
  <si>
    <t>56847</t>
  </si>
  <si>
    <t>TRAMAL RETARD TABLETY 200 MG</t>
  </si>
  <si>
    <t>59672</t>
  </si>
  <si>
    <t>TRALGIT SR 100</t>
  </si>
  <si>
    <t>Venlafaxin</t>
  </si>
  <si>
    <t>24987</t>
  </si>
  <si>
    <t>OLWEXYA 150 MG</t>
  </si>
  <si>
    <t>POR CPS PRO 30X150MG</t>
  </si>
  <si>
    <t>24989</t>
  </si>
  <si>
    <t>POR CPS PRO 60X150MG</t>
  </si>
  <si>
    <t>Azithromycin</t>
  </si>
  <si>
    <t>14870</t>
  </si>
  <si>
    <t>SUMAMED 500 MG</t>
  </si>
  <si>
    <t>Fenoxymethylpenicilin</t>
  </si>
  <si>
    <t>66360</t>
  </si>
  <si>
    <t>POR TBL FLM 12X1500KU</t>
  </si>
  <si>
    <t>Jiná antihistaminika pro systémovou aplikaci</t>
  </si>
  <si>
    <t>POR TBL NOB 20X2MG</t>
  </si>
  <si>
    <t>76649</t>
  </si>
  <si>
    <t>AFONILUM SR 250 MG</t>
  </si>
  <si>
    <t>POR CPS PRO 20X250MG</t>
  </si>
  <si>
    <t>83099</t>
  </si>
  <si>
    <t>XANAX SR 0,5 MG</t>
  </si>
  <si>
    <t>POR TBL PRO 30X0.5MG</t>
  </si>
  <si>
    <t>Ibuprofen</t>
  </si>
  <si>
    <t>32081</t>
  </si>
  <si>
    <t>IBALGIN 400</t>
  </si>
  <si>
    <t>Isosorbid-dinitrát</t>
  </si>
  <si>
    <t>ORM SPR SLG 1X12.7GM</t>
  </si>
  <si>
    <t>Jiná střevní antiinfektiva</t>
  </si>
  <si>
    <t>2818</t>
  </si>
  <si>
    <t>ENDIARON</t>
  </si>
  <si>
    <t>POR TBL FLM 20X250MG</t>
  </si>
  <si>
    <t>Nifuroxazid</t>
  </si>
  <si>
    <t>46405</t>
  </si>
  <si>
    <t>119773</t>
  </si>
  <si>
    <t>91788</t>
  </si>
  <si>
    <t>NEUROL 0,25</t>
  </si>
  <si>
    <t>125052</t>
  </si>
  <si>
    <t>49009</t>
  </si>
  <si>
    <t>Atorvastatin a amlodipin</t>
  </si>
  <si>
    <t>101172</t>
  </si>
  <si>
    <t>CADUET 5 MG/10 MG</t>
  </si>
  <si>
    <t>Betamethason</t>
  </si>
  <si>
    <t>98032</t>
  </si>
  <si>
    <t>DIPROSONE</t>
  </si>
  <si>
    <t>DRM UNG 1X30GM</t>
  </si>
  <si>
    <t>49910</t>
  </si>
  <si>
    <t>POR TBL FLM 98X20MG</t>
  </si>
  <si>
    <t>176913</t>
  </si>
  <si>
    <t>Celiprolol</t>
  </si>
  <si>
    <t>163143</t>
  </si>
  <si>
    <t>TENOLOC 200</t>
  </si>
  <si>
    <t>POR TBL FLM 30X200MG</t>
  </si>
  <si>
    <t>Dabigatran-etexilát</t>
  </si>
  <si>
    <t>29328</t>
  </si>
  <si>
    <t>PRADAXA 110 MG</t>
  </si>
  <si>
    <t>POR CPS DUR 60X1X110MG</t>
  </si>
  <si>
    <t>132547</t>
  </si>
  <si>
    <t>Draslík</t>
  </si>
  <si>
    <t>Fludrokortison</t>
  </si>
  <si>
    <t>Fluocinolon-acetonid</t>
  </si>
  <si>
    <t>42182</t>
  </si>
  <si>
    <t>FLUCINAR</t>
  </si>
  <si>
    <t>DRM GEL 15GM 0.025%</t>
  </si>
  <si>
    <t>47476</t>
  </si>
  <si>
    <t>LORADUR</t>
  </si>
  <si>
    <t>Hydrokortison a antibiotika</t>
  </si>
  <si>
    <t>41515</t>
  </si>
  <si>
    <t>PIMAFUCORT</t>
  </si>
  <si>
    <t>DRM CRM 1X15GM</t>
  </si>
  <si>
    <t>168104</t>
  </si>
  <si>
    <t>IFIRMACOMBI 300 MG/12,5 MG</t>
  </si>
  <si>
    <t>59467</t>
  </si>
  <si>
    <t>76402</t>
  </si>
  <si>
    <t>SORBIMON 20 MG</t>
  </si>
  <si>
    <t>Jiná antibiotika pro lokální aplikaci</t>
  </si>
  <si>
    <t>55759</t>
  </si>
  <si>
    <t>PAMYCON NA PRIPRAVU KAPEK</t>
  </si>
  <si>
    <t>DRM PLV SOL 1X1LAH</t>
  </si>
  <si>
    <t>Kortikosteroidy</t>
  </si>
  <si>
    <t>Levocetirizin</t>
  </si>
  <si>
    <t>124346</t>
  </si>
  <si>
    <t>145175</t>
  </si>
  <si>
    <t>ZENARO 5 MG</t>
  </si>
  <si>
    <t>POR TBL FLM 90X5MG I</t>
  </si>
  <si>
    <t>Levonorgestrel a ethinylestradiol</t>
  </si>
  <si>
    <t>78246</t>
  </si>
  <si>
    <t>MINISISTON</t>
  </si>
  <si>
    <t>POR TBL OBD 3X21(=63)</t>
  </si>
  <si>
    <t>47144</t>
  </si>
  <si>
    <t>LETROX 100</t>
  </si>
  <si>
    <t>POR TBL NOB 100X100RG I</t>
  </si>
  <si>
    <t>Losartan</t>
  </si>
  <si>
    <t>114070</t>
  </si>
  <si>
    <t>LOZAP 100 ZENTIVA</t>
  </si>
  <si>
    <t>POR TBL FLM 90X100MG</t>
  </si>
  <si>
    <t>Losartan a diuretika</t>
  </si>
  <si>
    <t>15317</t>
  </si>
  <si>
    <t>LOZAP H</t>
  </si>
  <si>
    <t>Mebendazol</t>
  </si>
  <si>
    <t>59238</t>
  </si>
  <si>
    <t>VERMOX</t>
  </si>
  <si>
    <t>POR TBL NOB 6X100MG</t>
  </si>
  <si>
    <t>53480</t>
  </si>
  <si>
    <t>124133</t>
  </si>
  <si>
    <t>POR TBL NOB 90</t>
  </si>
  <si>
    <t>Propafenon</t>
  </si>
  <si>
    <t>53535</t>
  </si>
  <si>
    <t>PROPAFENON AL 150</t>
  </si>
  <si>
    <t>POR TBL FLM 50X150MG</t>
  </si>
  <si>
    <t>Přípravky pro léčbu bradavic a kuřích ok</t>
  </si>
  <si>
    <t>60890</t>
  </si>
  <si>
    <t>VERRUMAL</t>
  </si>
  <si>
    <t>DRM SOL 1X13ML</t>
  </si>
  <si>
    <t>191042</t>
  </si>
  <si>
    <t>POR TBL NOB 98X10MG</t>
  </si>
  <si>
    <t>Rilmenidin</t>
  </si>
  <si>
    <t>125641</t>
  </si>
  <si>
    <t>POR TBL NOB 90X1MG</t>
  </si>
  <si>
    <t>145845</t>
  </si>
  <si>
    <t>MERTENIL 10 MG POTAHOVANÉ TABLETY</t>
  </si>
  <si>
    <t>Salbutamol</t>
  </si>
  <si>
    <t>125077</t>
  </si>
  <si>
    <t>APO-SIMVA 10</t>
  </si>
  <si>
    <t>POR TBL FLM 100X10MG</t>
  </si>
  <si>
    <t>Sodná sůl dokusátu, včetně kombinací</t>
  </si>
  <si>
    <t>RCT SOL 2X67.5ML</t>
  </si>
  <si>
    <t>167670</t>
  </si>
  <si>
    <t>POR TBL NOB 90X40MG</t>
  </si>
  <si>
    <t>Telmisartan a amlodipin</t>
  </si>
  <si>
    <t>167859</t>
  </si>
  <si>
    <t>TWYNSTA 80 MG/10 MG</t>
  </si>
  <si>
    <t>167862</t>
  </si>
  <si>
    <t>POR TBL NOB 90X1</t>
  </si>
  <si>
    <t>Telmisartan a diuretika</t>
  </si>
  <si>
    <t>MICARDISPLUS 80/12,5 MG</t>
  </si>
  <si>
    <t>59673</t>
  </si>
  <si>
    <t>Kompresivní punčochy a návleky</t>
  </si>
  <si>
    <t>45387</t>
  </si>
  <si>
    <t>PUNČOCHY KOMPRESNÍ LÝTKOVÉ               II.K.T.</t>
  </si>
  <si>
    <t>MAXIS COMFORT  A-D</t>
  </si>
  <si>
    <t>45463</t>
  </si>
  <si>
    <t>PUNČOCHY KOMPRESNÍ STEHENNÍ              II.K.T.</t>
  </si>
  <si>
    <t>LONARIS EXTRA B  VELIKOST 1,2,3  A-G</t>
  </si>
  <si>
    <t>Obvazový materiál</t>
  </si>
  <si>
    <t>19580</t>
  </si>
  <si>
    <t>OBINADLO ELASTICKÉ UNIVERSÁLNÍ LENKELAST</t>
  </si>
  <si>
    <t>12X5M V NATAŽENÉM STAVU,STŘEDNÍ TAH,1KS</t>
  </si>
  <si>
    <t>Pomůcky ortopedickoprotetické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</si>
  <si>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</si>
  <si>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</si>
  <si>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</si>
  <si>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</si>
  <si>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</si>
  <si>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</si>
  <si>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Desogestrel</t>
  </si>
  <si>
    <t>113097</t>
  </si>
  <si>
    <t>AZALIA 75 MIKROGRAMŮ POTAHOVANÉ TABLETY</t>
  </si>
  <si>
    <t>POR TBL FLM 3X28X75MCG</t>
  </si>
  <si>
    <t>Desogestrel a ethinylestradiol</t>
  </si>
  <si>
    <t>83991</t>
  </si>
  <si>
    <t>MERCILON</t>
  </si>
  <si>
    <t>POR TBL NOB 1X21</t>
  </si>
  <si>
    <t>47718</t>
  </si>
  <si>
    <t>DOXYCYCLIN AL 100</t>
  </si>
  <si>
    <t>POR TBL NOB 10X100MG</t>
  </si>
  <si>
    <t>Enalapril</t>
  </si>
  <si>
    <t>59976</t>
  </si>
  <si>
    <t>ENAP 2,5 MG</t>
  </si>
  <si>
    <t>6550</t>
  </si>
  <si>
    <t>POR TBL NOB 100X2.5MG</t>
  </si>
  <si>
    <t>Fenobarbital</t>
  </si>
  <si>
    <t>68578</t>
  </si>
  <si>
    <t>PHENAEMALETTEN</t>
  </si>
  <si>
    <t>POR TBL NOB 50X15MG</t>
  </si>
  <si>
    <t>Cholekalciferol</t>
  </si>
  <si>
    <t>12023</t>
  </si>
  <si>
    <t>VIGANTOL</t>
  </si>
  <si>
    <t>POR GTT SOL 1X10ML</t>
  </si>
  <si>
    <t>DRM UNG 1X10GM</t>
  </si>
  <si>
    <t>POR TBL NOB 60X100MG</t>
  </si>
  <si>
    <t>Sumatriptan</t>
  </si>
  <si>
    <t>22094</t>
  </si>
  <si>
    <t>ROSEMIG SPRINTAB 50 MG</t>
  </si>
  <si>
    <t>POR TBL SUS 6X50MG</t>
  </si>
  <si>
    <t>Tadalafil</t>
  </si>
  <si>
    <t>29255</t>
  </si>
  <si>
    <t>CIALIS 10 MG</t>
  </si>
  <si>
    <t>POR TBL FLM 4X10MG</t>
  </si>
  <si>
    <t>Amoxicilin</t>
  </si>
  <si>
    <t>32559</t>
  </si>
  <si>
    <t>OSPAMOX 1000 MG</t>
  </si>
  <si>
    <t>POR TBL FLM 14X1000MG</t>
  </si>
  <si>
    <t>Cetirizin</t>
  </si>
  <si>
    <t>99600</t>
  </si>
  <si>
    <t>Dimetinden</t>
  </si>
  <si>
    <t>15495</t>
  </si>
  <si>
    <t>FENISTIL 24</t>
  </si>
  <si>
    <t>POR CPS PRO 10X4MG</t>
  </si>
  <si>
    <t>Fentermin</t>
  </si>
  <si>
    <t>97374</t>
  </si>
  <si>
    <t>ADIPEX RETARD</t>
  </si>
  <si>
    <t>POR CPS RML 100X15MG</t>
  </si>
  <si>
    <t>Fluvastatin</t>
  </si>
  <si>
    <t>16054</t>
  </si>
  <si>
    <t>POR TBL PRO 7X80MG</t>
  </si>
  <si>
    <t>POR TBL PRO 4X7X80MG</t>
  </si>
  <si>
    <t>Jiná antiinfektiva</t>
  </si>
  <si>
    <t>OPH GTT SOL 1X10ML</t>
  </si>
  <si>
    <t>Kombinace různých antibiotik</t>
  </si>
  <si>
    <t>OPH UNG 1X5GM</t>
  </si>
  <si>
    <t>Midazolam</t>
  </si>
  <si>
    <t>15013</t>
  </si>
  <si>
    <t>DORMICUM 7,5 MG</t>
  </si>
  <si>
    <t>POR TBL FLM 10X7.5MG</t>
  </si>
  <si>
    <t>Nimesulid</t>
  </si>
  <si>
    <t>122873</t>
  </si>
  <si>
    <t>COXTRAL 100 MG TABLETY</t>
  </si>
  <si>
    <t>Oseltamivir</t>
  </si>
  <si>
    <t>27698</t>
  </si>
  <si>
    <t>TAMIFLU 75 MG</t>
  </si>
  <si>
    <t>POR CPS DUR 10X75MG</t>
  </si>
  <si>
    <t>17926</t>
  </si>
  <si>
    <t>ZALDIAR</t>
  </si>
  <si>
    <t>Zolpidem</t>
  </si>
  <si>
    <t>47459</t>
  </si>
  <si>
    <t>STILNOX</t>
  </si>
  <si>
    <t>POR TBL FLM 10X10MG</t>
  </si>
  <si>
    <t>107869</t>
  </si>
  <si>
    <t>APO-ALLOPURINOL</t>
  </si>
  <si>
    <t>163111</t>
  </si>
  <si>
    <t>95582</t>
  </si>
  <si>
    <t>95583</t>
  </si>
  <si>
    <t>19751</t>
  </si>
  <si>
    <t>DUOMOX 1000</t>
  </si>
  <si>
    <t>POR TBL SUS 14X1000MG</t>
  </si>
  <si>
    <t>85524</t>
  </si>
  <si>
    <t>AMOKSIKLAV 375 MG</t>
  </si>
  <si>
    <t>POR TBL FLM 21X375MG</t>
  </si>
  <si>
    <t>93015</t>
  </si>
  <si>
    <t>SORTIS 10 MG</t>
  </si>
  <si>
    <t>93018</t>
  </si>
  <si>
    <t>POR TBL FLM 100X20MG</t>
  </si>
  <si>
    <t>101171</t>
  </si>
  <si>
    <t>30530</t>
  </si>
  <si>
    <t>30550</t>
  </si>
  <si>
    <t>10380</t>
  </si>
  <si>
    <t>AZITROX 250</t>
  </si>
  <si>
    <t>POR TBL FLM 3X250MG</t>
  </si>
  <si>
    <t>10382</t>
  </si>
  <si>
    <t>AZITROX 500</t>
  </si>
  <si>
    <t>94163</t>
  </si>
  <si>
    <t>CONCOR 10</t>
  </si>
  <si>
    <t>Bromazepam</t>
  </si>
  <si>
    <t>LEXAURIN 3</t>
  </si>
  <si>
    <t>66263</t>
  </si>
  <si>
    <t>ZYRTEC</t>
  </si>
  <si>
    <t>Cilazapril</t>
  </si>
  <si>
    <t>125441</t>
  </si>
  <si>
    <t>INHIBACE 5 MG</t>
  </si>
  <si>
    <t>Ciprofibrát</t>
  </si>
  <si>
    <t>47684</t>
  </si>
  <si>
    <t>LIPANOR</t>
  </si>
  <si>
    <t>POR CPS DUR 60X100MG</t>
  </si>
  <si>
    <t>Cyproteron a estrogen</t>
  </si>
  <si>
    <t>13940</t>
  </si>
  <si>
    <t>CHLOE</t>
  </si>
  <si>
    <t>POR TBL FLM 3X28</t>
  </si>
  <si>
    <t>168373</t>
  </si>
  <si>
    <t>PRADAXA 150 MG</t>
  </si>
  <si>
    <t>POR CPS DUR 60X1X150MG</t>
  </si>
  <si>
    <t>Desloratadin</t>
  </si>
  <si>
    <t>178931</t>
  </si>
  <si>
    <t>DESLORATADIN ZENTIVA 5 MG POTAHOVANÉ TABLETY</t>
  </si>
  <si>
    <t>26331</t>
  </si>
  <si>
    <t>27899</t>
  </si>
  <si>
    <t>28812</t>
  </si>
  <si>
    <t>POR TBL DIS 90X5MG</t>
  </si>
  <si>
    <t>12738</t>
  </si>
  <si>
    <t>DOXYHEXAL 200 TABS</t>
  </si>
  <si>
    <t>POR TBL NOB 20X200MG</t>
  </si>
  <si>
    <t>Ekonazol</t>
  </si>
  <si>
    <t>59074</t>
  </si>
  <si>
    <t>PEVARYL</t>
  </si>
  <si>
    <t>DRM CRM 1X30GM 1%</t>
  </si>
  <si>
    <t>47995</t>
  </si>
  <si>
    <t>POR TBL NOB 30X10MG B</t>
  </si>
  <si>
    <t>Fenofibrát</t>
  </si>
  <si>
    <t>122212</t>
  </si>
  <si>
    <t>APO-FENO</t>
  </si>
  <si>
    <t>POR CPS DUR 100X200MG</t>
  </si>
  <si>
    <t>23518</t>
  </si>
  <si>
    <t>FENOFIX 267 MG</t>
  </si>
  <si>
    <t>POR CPS DUR 90X267MG</t>
  </si>
  <si>
    <t>POR TBL FLM 30X1500KU</t>
  </si>
  <si>
    <t>4156</t>
  </si>
  <si>
    <t>GELARGIN</t>
  </si>
  <si>
    <t>DRM GEL 1X25GM</t>
  </si>
  <si>
    <t>Flutikason-furoát</t>
  </si>
  <si>
    <t>29816</t>
  </si>
  <si>
    <t>AVAMYS</t>
  </si>
  <si>
    <t>NAS SPR SUS 120X27.5RG</t>
  </si>
  <si>
    <t>Chinapril a diuretika</t>
  </si>
  <si>
    <t>64790</t>
  </si>
  <si>
    <t>ACCUZIDE 20</t>
  </si>
  <si>
    <t>POR TBL FLM 100</t>
  </si>
  <si>
    <t>76710</t>
  </si>
  <si>
    <t>ACCUZIDE</t>
  </si>
  <si>
    <t>ACCUZIDE 10</t>
  </si>
  <si>
    <t>POR TBL FLM 100X500MG</t>
  </si>
  <si>
    <t>Inzulin aspart</t>
  </si>
  <si>
    <t>26789</t>
  </si>
  <si>
    <t>NOVORAPID PENFILL 100 U/ML</t>
  </si>
  <si>
    <t>INJ SOL 5X3ML</t>
  </si>
  <si>
    <t>Inzulin glargin</t>
  </si>
  <si>
    <t>48261</t>
  </si>
  <si>
    <t>PLV ADS 1X20GM</t>
  </si>
  <si>
    <t>PAMYCON NA PŘÍPRAVU KAPEK</t>
  </si>
  <si>
    <t>Jodová terapie</t>
  </si>
  <si>
    <t>61158</t>
  </si>
  <si>
    <t>JODID 100</t>
  </si>
  <si>
    <t>Ketoprofen</t>
  </si>
  <si>
    <t>16287</t>
  </si>
  <si>
    <t>FASTUM GEL</t>
  </si>
  <si>
    <t>DRM GEL 1X100GM</t>
  </si>
  <si>
    <t>Klarithromycin</t>
  </si>
  <si>
    <t>Klonazepam</t>
  </si>
  <si>
    <t>14957</t>
  </si>
  <si>
    <t>RIVOTRIL 0,5 MG</t>
  </si>
  <si>
    <t>POR TBL NOB 50X0.5MG</t>
  </si>
  <si>
    <t>Kyselina listová</t>
  </si>
  <si>
    <t>POR TBL OBD 30X10MG</t>
  </si>
  <si>
    <t>ACIDUM FOLICUM LÉČIVA</t>
  </si>
  <si>
    <t>Léčiva k terapii onemocnění jater</t>
  </si>
  <si>
    <t>125753</t>
  </si>
  <si>
    <t>POR CPS DUR 100</t>
  </si>
  <si>
    <t>145185</t>
  </si>
  <si>
    <t>POR TBL FLM 90X5MG III</t>
  </si>
  <si>
    <t>85142</t>
  </si>
  <si>
    <t>Levonorgestrel</t>
  </si>
  <si>
    <t>59377</t>
  </si>
  <si>
    <t>POSTINOR-2</t>
  </si>
  <si>
    <t>POR TBL NOB 2X0.75MG</t>
  </si>
  <si>
    <t>13892</t>
  </si>
  <si>
    <t>POR TBL OBD 50</t>
  </si>
  <si>
    <t>Melatonin</t>
  </si>
  <si>
    <t>29957</t>
  </si>
  <si>
    <t>CIRCADIN 2 MG</t>
  </si>
  <si>
    <t>POR TBL PRO 21X2MG</t>
  </si>
  <si>
    <t>164639</t>
  </si>
  <si>
    <t>GLUCOPHAGE 500 MG</t>
  </si>
  <si>
    <t>POR TBL FLM 50X500MG</t>
  </si>
  <si>
    <t>32673</t>
  </si>
  <si>
    <t>METOPROLOL AL 200 RETARD</t>
  </si>
  <si>
    <t>POR TBL PRO 50X200MG</t>
  </si>
  <si>
    <t>50080</t>
  </si>
  <si>
    <t>VASOCARDIN 50</t>
  </si>
  <si>
    <t>POR TBL NOB 50X50MG</t>
  </si>
  <si>
    <t>Mometason</t>
  </si>
  <si>
    <t>16457</t>
  </si>
  <si>
    <t>NASONEX</t>
  </si>
  <si>
    <t>NAS SPR SUS 140X50RG</t>
  </si>
  <si>
    <t>Moxonidin</t>
  </si>
  <si>
    <t>125391</t>
  </si>
  <si>
    <t>CYNT 0,4</t>
  </si>
  <si>
    <t>POR TBL FLM 98X0.4MG</t>
  </si>
  <si>
    <t>32060</t>
  </si>
  <si>
    <t>INJ SOL 2X0.6ML</t>
  </si>
  <si>
    <t>Naftidrofuryl</t>
  </si>
  <si>
    <t>66015</t>
  </si>
  <si>
    <t>ENELBIN 100 RETARD</t>
  </si>
  <si>
    <t>12892</t>
  </si>
  <si>
    <t>AULIN</t>
  </si>
  <si>
    <t>12895</t>
  </si>
  <si>
    <t>POR GRA SUS 30SÁČ I</t>
  </si>
  <si>
    <t>Nitrofurantoin</t>
  </si>
  <si>
    <t>154748</t>
  </si>
  <si>
    <t>NITROFURANTOIN - RATIOPHARM 100 MG</t>
  </si>
  <si>
    <t>Omeprazol</t>
  </si>
  <si>
    <t>115318</t>
  </si>
  <si>
    <t>122114</t>
  </si>
  <si>
    <t>APO-OME 20</t>
  </si>
  <si>
    <t>POR CPS ETD 100X20MG</t>
  </si>
  <si>
    <t>132531</t>
  </si>
  <si>
    <t>HELICID 20</t>
  </si>
  <si>
    <t>116436</t>
  </si>
  <si>
    <t>APO-PANTO 40</t>
  </si>
  <si>
    <t>116435</t>
  </si>
  <si>
    <t>47085</t>
  </si>
  <si>
    <t>PENTOMER RETARD 400 MG</t>
  </si>
  <si>
    <t>POR TBL PRO 100X400MG</t>
  </si>
  <si>
    <t>120796</t>
  </si>
  <si>
    <t>POR TBL NOB 100X4MG</t>
  </si>
  <si>
    <t>120810</t>
  </si>
  <si>
    <t>APO-PERINDO 8 MG</t>
  </si>
  <si>
    <t>POR TBL NOB 100X8MG</t>
  </si>
  <si>
    <t>85159</t>
  </si>
  <si>
    <t>PRENESSA 4 MG</t>
  </si>
  <si>
    <t>POR TBL NOB 90X4MG</t>
  </si>
  <si>
    <t>124119</t>
  </si>
  <si>
    <t>PRESTANCE 10 MG/5 MG</t>
  </si>
  <si>
    <t>187793</t>
  </si>
  <si>
    <t>TONARSSA 4 MG/5 MG</t>
  </si>
  <si>
    <t>162012</t>
  </si>
  <si>
    <t>Piracetam</t>
  </si>
  <si>
    <t>66648</t>
  </si>
  <si>
    <t>PIRACETAM AL 800</t>
  </si>
  <si>
    <t>POR TBL FLM 100X800MG</t>
  </si>
  <si>
    <t>Prednisolon a antiseptika</t>
  </si>
  <si>
    <t>16467</t>
  </si>
  <si>
    <t>IMACORT</t>
  </si>
  <si>
    <t>DRM CRM 1X20GM</t>
  </si>
  <si>
    <t>166760</t>
  </si>
  <si>
    <t>POR TBL FLM 100X50MG</t>
  </si>
  <si>
    <t>56974</t>
  </si>
  <si>
    <t>POR TBL NOB 50X1.25MG</t>
  </si>
  <si>
    <t>56983</t>
  </si>
  <si>
    <t>Ramipril a diuretika</t>
  </si>
  <si>
    <t>115594</t>
  </si>
  <si>
    <t>MEDORAM PLUS H 5/25 MG</t>
  </si>
  <si>
    <t>Rivaroxaban</t>
  </si>
  <si>
    <t>168903</t>
  </si>
  <si>
    <t>XARELTO 20 MG</t>
  </si>
  <si>
    <t>148070</t>
  </si>
  <si>
    <t>ROSUCARD 20 MG POTAHOVANE TABLETY</t>
  </si>
  <si>
    <t>148078</t>
  </si>
  <si>
    <t>POR TBL FLM 90X40MG</t>
  </si>
  <si>
    <t>Salmeterol a jiná léčiva onem. spojen. s obstrukcí dých. ces</t>
  </si>
  <si>
    <t>45964</t>
  </si>
  <si>
    <t>SERETIDE DISKUS 50/250</t>
  </si>
  <si>
    <t>INH PLV 1X60X50/250RG</t>
  </si>
  <si>
    <t>Sildenafil</t>
  </si>
  <si>
    <t>149958</t>
  </si>
  <si>
    <t>SILDENAFIL ACTAVIS 100 MG</t>
  </si>
  <si>
    <t>POR TBL FLM 8X100MG</t>
  </si>
  <si>
    <t>157618</t>
  </si>
  <si>
    <t>SILDENAFIL APOTEX 100 MG</t>
  </si>
  <si>
    <t>Silikony</t>
  </si>
  <si>
    <t>ESPUMISAN</t>
  </si>
  <si>
    <t>POR CPS MOL 100X40MG</t>
  </si>
  <si>
    <t>20583</t>
  </si>
  <si>
    <t>POR CPS MOL 50X40MG</t>
  </si>
  <si>
    <t>Silymarin</t>
  </si>
  <si>
    <t>1147</t>
  </si>
  <si>
    <t>SILYMARIN AL 50</t>
  </si>
  <si>
    <t>POR TBL OBD 100X50MG</t>
  </si>
  <si>
    <t>54498</t>
  </si>
  <si>
    <t>ZOCOR 20 MG</t>
  </si>
  <si>
    <t>57339</t>
  </si>
  <si>
    <t>POR TBL NOB 100X25MG(LAHV.)</t>
  </si>
  <si>
    <t>119121</t>
  </si>
  <si>
    <t>SUMATRIPTAN ACTAVIS 50 MG</t>
  </si>
  <si>
    <t>POR TBL FLM 6X50MG</t>
  </si>
  <si>
    <t>152959</t>
  </si>
  <si>
    <t>TEZEO 80 MG</t>
  </si>
  <si>
    <t>POR TBL NOB 90X80MG</t>
  </si>
  <si>
    <t>158198</t>
  </si>
  <si>
    <t>POR TBL NOB 100X80MG</t>
  </si>
  <si>
    <t>169727</t>
  </si>
  <si>
    <t>26556</t>
  </si>
  <si>
    <t>POR TBL NOB 98X80MG</t>
  </si>
  <si>
    <t>500129</t>
  </si>
  <si>
    <t>Tetryzolin, kombinace</t>
  </si>
  <si>
    <t>15518</t>
  </si>
  <si>
    <t>SPERSALLERG</t>
  </si>
  <si>
    <t>Vaginální kroužek s progestinem a estrogenem</t>
  </si>
  <si>
    <t>120188</t>
  </si>
  <si>
    <t>NUVARING 0,120 MG/0,015 MG ZA 24 HODIN, VAGINÁLNÍ INZERT</t>
  </si>
  <si>
    <t>VAG INS 3</t>
  </si>
  <si>
    <t>43879</t>
  </si>
  <si>
    <t>VEROGALID ER 240 MG</t>
  </si>
  <si>
    <t>POR TBL PRO 100X240MG</t>
  </si>
  <si>
    <t>54034</t>
  </si>
  <si>
    <t>POR TBL RET 100X240MG</t>
  </si>
  <si>
    <t>91995</t>
  </si>
  <si>
    <t>16286</t>
  </si>
  <si>
    <t>94776</t>
  </si>
  <si>
    <t>ZOLPINOX</t>
  </si>
  <si>
    <t>POR TBL FLM 50X10MG</t>
  </si>
  <si>
    <t>*1004</t>
  </si>
  <si>
    <t>*2060</t>
  </si>
  <si>
    <t>45389</t>
  </si>
  <si>
    <t>MAXIS COMFORT  A-G</t>
  </si>
  <si>
    <t>Adapalen</t>
  </si>
  <si>
    <t>46639</t>
  </si>
  <si>
    <t>DIFFERINE GEL</t>
  </si>
  <si>
    <t>DRM GEL 1X30GM/30MG</t>
  </si>
  <si>
    <t>19593</t>
  </si>
  <si>
    <t>Bisoprolol a thiazidy</t>
  </si>
  <si>
    <t>153454</t>
  </si>
  <si>
    <t>COMBISO 5 MG/6,25 MG</t>
  </si>
  <si>
    <t>Erythromycin</t>
  </si>
  <si>
    <t>75285</t>
  </si>
  <si>
    <t>ERYFLUID</t>
  </si>
  <si>
    <t>DRM SOL 1X100ML</t>
  </si>
  <si>
    <t>Meloxikam</t>
  </si>
  <si>
    <t>112561</t>
  </si>
  <si>
    <t>RECOXA 15</t>
  </si>
  <si>
    <t>POR TBL NOB 30X15MG</t>
  </si>
  <si>
    <t>122134</t>
  </si>
  <si>
    <t>METFIREX 850 MG</t>
  </si>
  <si>
    <t>POR TBL FLM 120X850MG</t>
  </si>
  <si>
    <t>Methylprednisolon</t>
  </si>
  <si>
    <t>40369</t>
  </si>
  <si>
    <t>MEDROL 4 MG</t>
  </si>
  <si>
    <t>109397</t>
  </si>
  <si>
    <t>NOLPAZA 20 MG ENTEROSOLVENTNI TABLETY</t>
  </si>
  <si>
    <t>POR TBL ENT 14X20MG</t>
  </si>
  <si>
    <t>107888</t>
  </si>
  <si>
    <t>APO-SERTRAL 100</t>
  </si>
  <si>
    <t>POR CPS DUR 30X100MG</t>
  </si>
  <si>
    <t>53951</t>
  </si>
  <si>
    <t>ZOLOFT 100 MG</t>
  </si>
  <si>
    <t>POR TBL FLM 28X100MG</t>
  </si>
  <si>
    <t>49021</t>
  </si>
  <si>
    <t>SOTAHEXAL 160</t>
  </si>
  <si>
    <t>POR TBL NOB 100X160MG</t>
  </si>
  <si>
    <t>Spirapril</t>
  </si>
  <si>
    <t>56985</t>
  </si>
  <si>
    <t>RENPRESS</t>
  </si>
  <si>
    <t>POR TBL NOB 30X6MG</t>
  </si>
  <si>
    <t>500126</t>
  </si>
  <si>
    <t>MICARDIS 40 MG</t>
  </si>
  <si>
    <t>POR TBL NOB 84X40MG</t>
  </si>
  <si>
    <t>167852</t>
  </si>
  <si>
    <t>TWYNSTA 80 MG/5 MG</t>
  </si>
  <si>
    <t>29679</t>
  </si>
  <si>
    <t>Tizanidin</t>
  </si>
  <si>
    <t>16050</t>
  </si>
  <si>
    <t>SIRDALUD 2 MG</t>
  </si>
  <si>
    <t>145964</t>
  </si>
  <si>
    <t>PARTRAMEC 37,5 MG/325 MG</t>
  </si>
  <si>
    <t>163145</t>
  </si>
  <si>
    <t>HYPNOGEN</t>
  </si>
  <si>
    <t>Diklofenak</t>
  </si>
  <si>
    <t>46621</t>
  </si>
  <si>
    <t>UNO</t>
  </si>
  <si>
    <t>POR TBL RET 20X150MG</t>
  </si>
  <si>
    <t>162859</t>
  </si>
  <si>
    <t>POR TBL ENT 98X100MG</t>
  </si>
  <si>
    <t>16285</t>
  </si>
  <si>
    <t>158287</t>
  </si>
  <si>
    <t>INDAP 2,5 MG</t>
  </si>
  <si>
    <t>Paracetamol, kombinace kromě psycholeptik</t>
  </si>
  <si>
    <t>48888</t>
  </si>
  <si>
    <t>ATARALGIN</t>
  </si>
  <si>
    <t>Tokoferol alfa (vitamin E)</t>
  </si>
  <si>
    <t>10432</t>
  </si>
  <si>
    <t>VITAMIN E 400-ZENTIVA</t>
  </si>
  <si>
    <t>POR CPS MOL 30X400MG</t>
  </si>
  <si>
    <t>146965</t>
  </si>
  <si>
    <t>BLESSIN 80 MG</t>
  </si>
  <si>
    <t>POR TBL FLM 280X80MG</t>
  </si>
  <si>
    <t>32557</t>
  </si>
  <si>
    <t>OSPAMOX 500 MG</t>
  </si>
  <si>
    <t>Budesonid</t>
  </si>
  <si>
    <t>54267</t>
  </si>
  <si>
    <t>RHINOCORT AQUA 64 MCG</t>
  </si>
  <si>
    <t>NAS SPR SUS 120X64RG</t>
  </si>
  <si>
    <t>53201</t>
  </si>
  <si>
    <t>CIPHIN 250</t>
  </si>
  <si>
    <t>28831</t>
  </si>
  <si>
    <t>AERIUS 2,5 MG</t>
  </si>
  <si>
    <t>POR TBL DIS 30X2.5MG</t>
  </si>
  <si>
    <t>Formoterol a jiná léčiva onem. spojen. s obstrukcí dých. ces</t>
  </si>
  <si>
    <t>10547</t>
  </si>
  <si>
    <t>SYMBICORT TURBUHALER 100 MIKROGRAMŮ/6 MIKROGRAMŮ/INHALACE</t>
  </si>
  <si>
    <t>32546</t>
  </si>
  <si>
    <t>KLACID SR</t>
  </si>
  <si>
    <t>POR TBL RET 14X500MG-D</t>
  </si>
  <si>
    <t>Klíšťová encefalitida, inaktivovaný celý virus</t>
  </si>
  <si>
    <t>55106</t>
  </si>
  <si>
    <t>FSME-IMMUN 0,25 ML BAXTER</t>
  </si>
  <si>
    <t>INJ SUS ISP 1X0.25ML/DÁV+J</t>
  </si>
  <si>
    <t>55111</t>
  </si>
  <si>
    <t>FSME-IMMUN 0,5 ML BAXTER</t>
  </si>
  <si>
    <t>INJ SUS ISP 1X0.5ML/DÁV</t>
  </si>
  <si>
    <t>Klotrimazol</t>
  </si>
  <si>
    <t>DRM CRM 1X20GM 1%</t>
  </si>
  <si>
    <t>Mupirocin</t>
  </si>
  <si>
    <t>90778</t>
  </si>
  <si>
    <t>BACTROBAN</t>
  </si>
  <si>
    <t>DRM UNG 1X15GM</t>
  </si>
  <si>
    <t>Pitofenon a analgetika</t>
  </si>
  <si>
    <t>ROSUCARD 10 MG POTAHOVANE TABLETY</t>
  </si>
  <si>
    <t>98933</t>
  </si>
  <si>
    <t>192229</t>
  </si>
  <si>
    <t>POR TBL NOB 28X5MG KAL BAL</t>
  </si>
  <si>
    <t>132594</t>
  </si>
  <si>
    <t>TULIP 20 MG POTAHOVANÉ TABLETY</t>
  </si>
  <si>
    <t>187500</t>
  </si>
  <si>
    <t>53913</t>
  </si>
  <si>
    <t>AZITROMYCIN SANDOZ 250 MG</t>
  </si>
  <si>
    <t>POR TBL FLM 6X250MG</t>
  </si>
  <si>
    <t>Betamethason a antibiotika</t>
  </si>
  <si>
    <t>17170</t>
  </si>
  <si>
    <t>BELOGENT KRÉM</t>
  </si>
  <si>
    <t>DRM CRM 1X30GM</t>
  </si>
  <si>
    <t>168376</t>
  </si>
  <si>
    <t>POR CPS DUR 3X60X1X110MG</t>
  </si>
  <si>
    <t>53493</t>
  </si>
  <si>
    <t>NOVYNETTE 150 MCG/20 MCG POTAHOVANÉ TABLETY</t>
  </si>
  <si>
    <t>POR TBL FLM 3X21=63</t>
  </si>
  <si>
    <t>Dihydrokodein</t>
  </si>
  <si>
    <t>41791</t>
  </si>
  <si>
    <t>DHC CONTINUS 60 MG</t>
  </si>
  <si>
    <t>POR TBL RET 20X60MG B</t>
  </si>
  <si>
    <t>119672</t>
  </si>
  <si>
    <t>DICLOFENAC DUO PHARMASWISS 75 MG</t>
  </si>
  <si>
    <t>POR CPS RDR 30X75MG</t>
  </si>
  <si>
    <t>Eplerenon</t>
  </si>
  <si>
    <t>85258</t>
  </si>
  <si>
    <t>INSPRA 25 MG</t>
  </si>
  <si>
    <t>POR TBL FLM 30X1X25MG</t>
  </si>
  <si>
    <t>95560</t>
  </si>
  <si>
    <t>POR CPS DUR 30X300MG</t>
  </si>
  <si>
    <t>47997</t>
  </si>
  <si>
    <t>POR TBL NOB 98X10MG B</t>
  </si>
  <si>
    <t>11014</t>
  </si>
  <si>
    <t>LIPANTHYL 267 M</t>
  </si>
  <si>
    <t>97375</t>
  </si>
  <si>
    <t>POR CPS RML 30X15MG</t>
  </si>
  <si>
    <t>29814</t>
  </si>
  <si>
    <t>NAS SPR SUS 30X27.5RG</t>
  </si>
  <si>
    <t>10538</t>
  </si>
  <si>
    <t>SYMBICORT TURBUHALER 200 MIKROGRAMŮ/ 6 MIKROGRAMŮ/ INHALACE</t>
  </si>
  <si>
    <t>180098</t>
  </si>
  <si>
    <t>56805</t>
  </si>
  <si>
    <t>POR TBL NOB 100X40MG</t>
  </si>
  <si>
    <t>17188</t>
  </si>
  <si>
    <t>500896</t>
  </si>
  <si>
    <t>IFIRMASTA 300 MG</t>
  </si>
  <si>
    <t>POR TBL FLM 98X300MG</t>
  </si>
  <si>
    <t>168109</t>
  </si>
  <si>
    <t>21956</t>
  </si>
  <si>
    <t>CORYOL 12,5 MG</t>
  </si>
  <si>
    <t>POR TBL NOB 98X12.5 MG</t>
  </si>
  <si>
    <t>141036</t>
  </si>
  <si>
    <t>149486</t>
  </si>
  <si>
    <t>Lisinopril</t>
  </si>
  <si>
    <t>32503</t>
  </si>
  <si>
    <t>DAPRIL 10</t>
  </si>
  <si>
    <t>164660</t>
  </si>
  <si>
    <t>GLUCOPHAGE 850 MG</t>
  </si>
  <si>
    <t>POR TBL FLM 90X850MG</t>
  </si>
  <si>
    <t>23795</t>
  </si>
  <si>
    <t>POR TBL FLM 100X850MG</t>
  </si>
  <si>
    <t>Paracetamol</t>
  </si>
  <si>
    <t>95611</t>
  </si>
  <si>
    <t>PANADOL BABY ČÍPKY</t>
  </si>
  <si>
    <t>RCT SUP 10X125MG</t>
  </si>
  <si>
    <t>101235</t>
  </si>
  <si>
    <t>POR TBL FLM 100X10 MG</t>
  </si>
  <si>
    <t>124134</t>
  </si>
  <si>
    <t>166874</t>
  </si>
  <si>
    <t>166884</t>
  </si>
  <si>
    <t>TONARSSA 4 MG/10 MG</t>
  </si>
  <si>
    <t>Prednisolon</t>
  </si>
  <si>
    <t>92410</t>
  </si>
  <si>
    <t>ALPICORT F</t>
  </si>
  <si>
    <t>168904</t>
  </si>
  <si>
    <t>184457</t>
  </si>
  <si>
    <t>184458</t>
  </si>
  <si>
    <t>Rutosid, kombinace</t>
  </si>
  <si>
    <t>96303</t>
  </si>
  <si>
    <t>ASCORUTIN</t>
  </si>
  <si>
    <t>POR TBL FLM 50</t>
  </si>
  <si>
    <t>166801</t>
  </si>
  <si>
    <t>OLVION 100 MG</t>
  </si>
  <si>
    <t>26912</t>
  </si>
  <si>
    <t>VIAGRA 100 MG</t>
  </si>
  <si>
    <t>POR TBL FLM 4X100MG</t>
  </si>
  <si>
    <t>130720</t>
  </si>
  <si>
    <t>ESPUMISAN KAPKY 100 MG/ML</t>
  </si>
  <si>
    <t>POR GTT EML 1X50ML</t>
  </si>
  <si>
    <t>49014</t>
  </si>
  <si>
    <t>185302</t>
  </si>
  <si>
    <t>CIALIS 20 MG</t>
  </si>
  <si>
    <t>POR TBL FLM 4X20MG</t>
  </si>
  <si>
    <t>167856</t>
  </si>
  <si>
    <t>POR TBL NOB 98</t>
  </si>
  <si>
    <t>26575</t>
  </si>
  <si>
    <t>29386</t>
  </si>
  <si>
    <t>MICARDISPLUS 80/25 MG</t>
  </si>
  <si>
    <t>Terbinafin</t>
  </si>
  <si>
    <t>106145</t>
  </si>
  <si>
    <t>TERFIMED 250</t>
  </si>
  <si>
    <t>POR TBL NOB 28X250MG I</t>
  </si>
  <si>
    <t>Triamcinolon</t>
  </si>
  <si>
    <t>2829</t>
  </si>
  <si>
    <t>TRIAMCINOLON LÉČIVA UNG</t>
  </si>
  <si>
    <t>164412</t>
  </si>
  <si>
    <t>83271</t>
  </si>
  <si>
    <t>POR CPS PRO 100X30MG</t>
  </si>
  <si>
    <t>Valsartan a diuretika</t>
  </si>
  <si>
    <t>161964</t>
  </si>
  <si>
    <t>VALSACOMBI 320 MG/12,5 MG</t>
  </si>
  <si>
    <t>POR TBL FLM 98X1</t>
  </si>
  <si>
    <t>43878</t>
  </si>
  <si>
    <t>POR TBL PRO 60X240MG</t>
  </si>
  <si>
    <t>192339</t>
  </si>
  <si>
    <t>*2033</t>
  </si>
  <si>
    <t>*2065</t>
  </si>
  <si>
    <t>*2011</t>
  </si>
  <si>
    <t>45363</t>
  </si>
  <si>
    <t>PUNČOCHY KOMPRESNÍ POLOSTEHENNÍ          II.K.T.</t>
  </si>
  <si>
    <t>MEMORY MEDICAL STOCKINGS  A-F</t>
  </si>
  <si>
    <t>45485</t>
  </si>
  <si>
    <t>MAXIS MICRO SAMODRŽÍCÍ LEM A-G</t>
  </si>
  <si>
    <t>45800</t>
  </si>
  <si>
    <t>MAXIS COMFORT  COTTON A-G SE SAMODRŽÍCÍM LEMEM</t>
  </si>
  <si>
    <t>81679</t>
  </si>
  <si>
    <t>20X5M V NATAŽENÉM STAVU,STŘEDNÍ TAH,1KS</t>
  </si>
  <si>
    <t>Standardní lůžková péče</t>
  </si>
  <si>
    <t>Všeobecná ambulance</t>
  </si>
  <si>
    <t>Přehled plnění PL - Preskripce léčivých přípravků dle objemu Kč mimo PL</t>
  </si>
  <si>
    <t>C09BB04 - Perindopril a amlodipin</t>
  </si>
  <si>
    <t>C10AA01 - Simvastatin</t>
  </si>
  <si>
    <t>C10AB05 - Fenofibrát</t>
  </si>
  <si>
    <t>N02AX02 - Tramadol</t>
  </si>
  <si>
    <t>C09AA03 - Lisinopril</t>
  </si>
  <si>
    <t>C07BB07 - Bisoprolol a thiazidy</t>
  </si>
  <si>
    <t>N06AX11 - Mirtazapin</t>
  </si>
  <si>
    <t>C09DA01 - Losartan a diuretika</t>
  </si>
  <si>
    <t>C02CA04 - Doxazosin</t>
  </si>
  <si>
    <t>B01AE07 - Dabigatran-etexilát</t>
  </si>
  <si>
    <t>N06DA02 - Donepezil</t>
  </si>
  <si>
    <t>R03AK06 - Salmeterol a jiná léčiva onem. spojen. s obstrukcí dých. ces</t>
  </si>
  <si>
    <t>M01AC06 - Meloxikam</t>
  </si>
  <si>
    <t>C09BA05 - Ramipril a diuretika</t>
  </si>
  <si>
    <t>N02CC01 - Sumatriptan</t>
  </si>
  <si>
    <t>C09BA06 - Chinapril a diuretika</t>
  </si>
  <si>
    <t>N06AX16 - Venlafaxin</t>
  </si>
  <si>
    <t>C01BC03 - Propafenon</t>
  </si>
  <si>
    <t>D01BA02 - Terbinafin</t>
  </si>
  <si>
    <t>B01AF01 - Rivaroxaban</t>
  </si>
  <si>
    <t>C10AA01</t>
  </si>
  <si>
    <t>N02AX02</t>
  </si>
  <si>
    <t>N06AX11</t>
  </si>
  <si>
    <t>N06AX16</t>
  </si>
  <si>
    <t>N06DA02</t>
  </si>
  <si>
    <t>C02CA04</t>
  </si>
  <si>
    <t>C01BC03</t>
  </si>
  <si>
    <t>C09BB04</t>
  </si>
  <si>
    <t>C09DA01</t>
  </si>
  <si>
    <t>N02CC01</t>
  </si>
  <si>
    <t>B01AE07</t>
  </si>
  <si>
    <t>B01AF01</t>
  </si>
  <si>
    <t>C09BA05</t>
  </si>
  <si>
    <t>C09BA06</t>
  </si>
  <si>
    <t>C10AB05</t>
  </si>
  <si>
    <t>R03AK06</t>
  </si>
  <si>
    <t>NOLPAZA 20 MG ENTEROSOLVENTNÍ TABLETY</t>
  </si>
  <si>
    <t>C07BB07</t>
  </si>
  <si>
    <t>M01AC06</t>
  </si>
  <si>
    <t>C09AA03</t>
  </si>
  <si>
    <t>D01BA02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</si>
  <si>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</si>
  <si>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</si>
  <si>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</si>
  <si>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</si>
  <si>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</si>
  <si>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</si>
  <si>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50115004</t>
  </si>
  <si>
    <t>506 SZM umělé tělní náhrady (112 02 030)</t>
  </si>
  <si>
    <t>50115070</t>
  </si>
  <si>
    <t>513 SZM katetry, stenty, porty (112 02 101)</t>
  </si>
  <si>
    <t>50115080</t>
  </si>
  <si>
    <t>523 SZM staplery, endosk.,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</si>
  <si>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</si>
  <si>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</si>
  <si>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</si>
  <si>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</si>
  <si>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</si>
  <si>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</si>
  <si>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</si>
  <si>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</si>
  <si>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</si>
  <si>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</si>
  <si>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5015</t>
  </si>
  <si>
    <t>lůžkové oddělení ECMO (nákladní pacienti)</t>
  </si>
  <si>
    <t>ZA315</t>
  </si>
  <si>
    <t>Kompresa NT   5 x  5 cm / 2 ks sterilní 26501</t>
  </si>
  <si>
    <t>ZA319</t>
  </si>
  <si>
    <t>Náplast durapore 2,5 x 9,15 bal. á 12 ks 1538-1</t>
  </si>
  <si>
    <t>ZA329</t>
  </si>
  <si>
    <t>Obinadlo fixa crep   6 cm x 4 m 1323100102</t>
  </si>
  <si>
    <t>ZA331</t>
  </si>
  <si>
    <t>Obinadlo fixa crep 10 cm x 4 m 1323100104</t>
  </si>
  <si>
    <t>ZA333</t>
  </si>
  <si>
    <t>Krytí aquacel AG hydrofibre 10 x 10 cm á 10 ks 403708</t>
  </si>
  <si>
    <t>ZA416</t>
  </si>
  <si>
    <t>Krytí mastný tyl grassolind neutral 10 x 10 cm bal. á 10 ks 4993147</t>
  </si>
  <si>
    <t>ZA446</t>
  </si>
  <si>
    <t>Vata buničitá přířezy 20 x 30 cm 1230200129</t>
  </si>
  <si>
    <t>ZA454</t>
  </si>
  <si>
    <t>Kompresa AB 10 x 10 cm / 1 ks sterilní 1230114011</t>
  </si>
  <si>
    <t>ZA459</t>
  </si>
  <si>
    <t>Kompresa AB 10 x 20 cm / 1 ks sterilní 1230114021</t>
  </si>
  <si>
    <t>ZA464</t>
  </si>
  <si>
    <t>Kompresa NT 10 x 10 cm / 2 ks sterilní 26520</t>
  </si>
  <si>
    <t>ZA466</t>
  </si>
  <si>
    <t>Tyčinka vatová sterilní 14 cm 967950</t>
  </si>
  <si>
    <t>ZA476</t>
  </si>
  <si>
    <t>Krytí mepilex border lite 10 x 10 cm bal. á 5 ks 281300-00</t>
  </si>
  <si>
    <t>ZA478</t>
  </si>
  <si>
    <t>Krytí actisorb plus 10,5 x 10,5 cm bal. á 10 ks SYSMAP105_1/5</t>
  </si>
  <si>
    <t>ZA492</t>
  </si>
  <si>
    <t>Krytí suprasorb H 10 x 10 cm bal. á 10 ks 20403</t>
  </si>
  <si>
    <t>ZA507</t>
  </si>
  <si>
    <t>Náplast tegaderm 8,5 x 10,5 cm s výřezem 1635W</t>
  </si>
  <si>
    <t>ZA540</t>
  </si>
  <si>
    <t>Náplast omnifix E 15 cm x 10 m 900651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</si>
  <si>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</si>
  <si>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</si>
  <si>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</si>
  <si>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</si>
  <si>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</si>
  <si>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</si>
  <si>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ZA563</t>
  </si>
  <si>
    <t>Kompresa AB 20 x 20 cm / 1 ks sterilní bal. á 120 ks 1230114041</t>
  </si>
  <si>
    <t>ZA593</t>
  </si>
  <si>
    <t>Tampon sterilní stáčený 20 x 20 cm   / 5 ks 28003</t>
  </si>
  <si>
    <t>ZA595</t>
  </si>
  <si>
    <t>Náplast tegaderm 6 x 7 cm s výřezem 1623W</t>
  </si>
  <si>
    <t>ZA643</t>
  </si>
  <si>
    <t>Kompresa vliwasoft 10 x 20 nesterilní á 100 ks 12070</t>
  </si>
  <si>
    <t>ZA645</t>
  </si>
  <si>
    <t>Krytí s mastí atrauman   5 x   5 cm bal. á 10 ks 499571</t>
  </si>
  <si>
    <t>ZB084</t>
  </si>
  <si>
    <t>Náplast transpore 2,5   x 9,14 1527-1</t>
  </si>
  <si>
    <t>ZC100</t>
  </si>
  <si>
    <t>Vata buničitá dělená 2 role / 500 ks 40 x 50 mm 1230200310</t>
  </si>
  <si>
    <t>ZC333</t>
  </si>
  <si>
    <t>Krytí mastný tyl s vaselinou 10 x 10 cm 0311</t>
  </si>
  <si>
    <t>ZC843</t>
  </si>
  <si>
    <t>Gelitacel 5 x 7 cm GC-507, á 15 ks,  742532</t>
  </si>
  <si>
    <t>ZC845</t>
  </si>
  <si>
    <t>Kompresa NT 10 x 20 cm / 5 ks sterilní 26621</t>
  </si>
  <si>
    <t>ZC854</t>
  </si>
  <si>
    <t xml:space="preserve">Kompresa NT 7,5 x 7,5 cm / 2 ks sterilní 26510 </t>
  </si>
  <si>
    <t>ZC857</t>
  </si>
  <si>
    <t>Krytí mastný tyl grassolind 10 x 20 cm 4993368</t>
  </si>
  <si>
    <t>ZC885</t>
  </si>
  <si>
    <t>Náplast omnifix E 10 cm x 10 m 900650</t>
  </si>
  <si>
    <t>ZD102</t>
  </si>
  <si>
    <t>Náplast cosmos strip 6 cm x 2 cm  (náhrada za náplast curity) 5302951</t>
  </si>
  <si>
    <t>ZD104</t>
  </si>
  <si>
    <t>Náplast omniplast 10,0 cm x 10,0 m 900535</t>
  </si>
  <si>
    <t>ZD111</t>
  </si>
  <si>
    <t>Náplast omnifix E 5 cm x 10 m 900649</t>
  </si>
  <si>
    <t>ZF076</t>
  </si>
  <si>
    <t>Tampon 19 x 20 cm / 3 ks sterilní stáčený 0444</t>
  </si>
  <si>
    <t>ZF423</t>
  </si>
  <si>
    <t>Krytí suprasorb F 10 cm x 10 m 20468</t>
  </si>
  <si>
    <t>ZH012</t>
  </si>
  <si>
    <t>Náplast micropore 2,50 cm x 9,15 m 7600-1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</si>
  <si>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</si>
  <si>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</si>
  <si>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</si>
  <si>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</si>
  <si>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</si>
  <si>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</si>
  <si>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ZI602</t>
  </si>
  <si>
    <t>Náplast curapor 10 x 34 cm 22126 ( náhrada za cosmopor )</t>
  </si>
  <si>
    <t>ZI973</t>
  </si>
  <si>
    <t>Pěna malá  V.A.C M6275051</t>
  </si>
  <si>
    <t>ZI974</t>
  </si>
  <si>
    <t>Pěna střední V.A.C M6275052</t>
  </si>
  <si>
    <t>ZI975</t>
  </si>
  <si>
    <t>Pěna velká V.A.C M6275053</t>
  </si>
  <si>
    <t>ZI977</t>
  </si>
  <si>
    <t>Kanystr s gelem V.A.C. 500 ml M6275063</t>
  </si>
  <si>
    <t>ZK352</t>
  </si>
  <si>
    <t>Roztok hyiodine na chronické rány bal. á 50 ml HYIODINE</t>
  </si>
  <si>
    <t>ZK759</t>
  </si>
  <si>
    <t>Náplast water resistant cosmos bal. á 20 ks (10+10) 535123</t>
  </si>
  <si>
    <t>ZA440</t>
  </si>
  <si>
    <t>Steh náplasťový Steri-strip 3 x 75 mm bal. á 50 ks R1540</t>
  </si>
  <si>
    <t>ZA526</t>
  </si>
  <si>
    <t>Krytí sorbalgon 10 x 10 cm bal. á 10 ks 999595</t>
  </si>
  <si>
    <t>ZA638</t>
  </si>
  <si>
    <t>Set kardio 1 kart/ 35 ks 41026</t>
  </si>
  <si>
    <t>ZE486</t>
  </si>
  <si>
    <t>Krytí mepilex border lite 4 x 5 cm bal. á 10 ks 281000</t>
  </si>
  <si>
    <t>ZJ275</t>
  </si>
  <si>
    <t>Krytí aquacel AG surgical 9 x 25 cm á 10 ks 0082208</t>
  </si>
  <si>
    <t>ZK646</t>
  </si>
  <si>
    <t>Náplast tegaderm CHG 8,5 x 11,5 cm na CŽK-antibakt. bal. á 25 ks 1657R</t>
  </si>
  <si>
    <t>ZK920</t>
  </si>
  <si>
    <t>Kanystr Info V.A.C. M8275063</t>
  </si>
  <si>
    <t>ZL396</t>
  </si>
  <si>
    <t>Filtr pro V.A.C. ATS KC-6248806</t>
  </si>
  <si>
    <t>ZL669</t>
  </si>
  <si>
    <t>Náplast tegaderm diamond 10 x 12 cm bal. á 50 ks 1686</t>
  </si>
  <si>
    <t>ZL684</t>
  </si>
  <si>
    <t>Náplast santiband standard poinjekční jednotl. bal. 19 mm x 72 mm 652</t>
  </si>
  <si>
    <t>ZA691</t>
  </si>
  <si>
    <t>Rampa 3 kohouty discofix 16600C/4085434/</t>
  </si>
  <si>
    <t>ZA727</t>
  </si>
  <si>
    <t>Kontejner 30 ml sterilní 331690251750</t>
  </si>
  <si>
    <t>ZA738</t>
  </si>
  <si>
    <t>Filtr mini spike zelený 4550242</t>
  </si>
  <si>
    <t>ZA763</t>
  </si>
  <si>
    <t>Pohár na moč 250 ml UH 712253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</si>
  <si>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</si>
  <si>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</si>
  <si>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</si>
  <si>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</si>
  <si>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</si>
  <si>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</si>
  <si>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</si>
  <si>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</si>
  <si>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</si>
  <si>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</si>
  <si>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ZA883</t>
  </si>
  <si>
    <t>Rourka rektální CH18, délka 40 cm 19-18.100</t>
  </si>
  <si>
    <t>ZB006</t>
  </si>
  <si>
    <t>Teploměr digitální thermoval basic 9250391</t>
  </si>
  <si>
    <t>ZB041</t>
  </si>
  <si>
    <t>Systém hrudní drenáže atrium 1cestný 3600-100</t>
  </si>
  <si>
    <t>ZB231</t>
  </si>
  <si>
    <t>Pinzeta anatomická 14 cm P00894</t>
  </si>
  <si>
    <t>ZB249</t>
  </si>
  <si>
    <t>Sáček močový 2000 ml s kříž.výpustí, sterilní A-TNU201601</t>
  </si>
  <si>
    <t>ZB307</t>
  </si>
  <si>
    <t>Sáček náhradní 3,5 l Ureofix 4417542</t>
  </si>
  <si>
    <t>ZB338</t>
  </si>
  <si>
    <t>Hadička spojovací tlaková unicath pr. 1,0 mm x 200 cm PB 3120 M</t>
  </si>
  <si>
    <t>ZB488</t>
  </si>
  <si>
    <t>Sprej cavilon 28 ml 3346E</t>
  </si>
  <si>
    <t>ZB598</t>
  </si>
  <si>
    <t>Spojka přímá symetrická 7 x 7 mm 120 430</t>
  </si>
  <si>
    <t>ZB662</t>
  </si>
  <si>
    <t>Konektor bezjehlový maxplus 7 denní 7010003</t>
  </si>
  <si>
    <t>ZB668</t>
  </si>
  <si>
    <t>Hadička tlaková spojovací unicath pr. 1,0 mm x   50 cm PB 3105 M</t>
  </si>
  <si>
    <t>ZB669</t>
  </si>
  <si>
    <t>Hadice odsávací 2 kohouty 7/11, délka 180 cm Softub TA 7181</t>
  </si>
  <si>
    <t>ZB670</t>
  </si>
  <si>
    <t>Hadička spojovací tlaková unicath pr. 3,0 mm x 200 cm PB 3320 M</t>
  </si>
  <si>
    <t>ZB736</t>
  </si>
  <si>
    <t>Stříkačka janett 100 ml + L adaptér á 50 ks 2022C30</t>
  </si>
  <si>
    <t>ZB751</t>
  </si>
  <si>
    <t>Hadice PVC 8/12 á 30 m P00468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</si>
  <si>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</si>
  <si>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</si>
  <si>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</si>
  <si>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</si>
  <si>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</si>
  <si>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</si>
  <si>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</si>
  <si>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</si>
  <si>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</si>
  <si>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</si>
  <si>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</si>
  <si>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</si>
  <si>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</si>
  <si>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</si>
  <si>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</si>
  <si>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</si>
  <si>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ZB796</t>
  </si>
  <si>
    <t>Stříkačka omnifix 30 ml 4617304F</t>
  </si>
  <si>
    <t>ZB798</t>
  </si>
  <si>
    <t>Stříkačka omnifix 20 ml 4606736V</t>
  </si>
  <si>
    <t>ZB852</t>
  </si>
  <si>
    <t>Elektroda defibrilační pro dospělé bal. á 10 ks 130 x 100 mm 2040536-010</t>
  </si>
  <si>
    <t>ZB890</t>
  </si>
  <si>
    <t>Souprava pro měření CVP délka hadičky 150 cm MP 100</t>
  </si>
  <si>
    <t>ZB893</t>
  </si>
  <si>
    <t>Stříkačka inzulinová omnican 0,5 ml 100j 9151125S</t>
  </si>
  <si>
    <t>ZB949</t>
  </si>
  <si>
    <t>Pinzeta UH sterilní HAR999565</t>
  </si>
  <si>
    <t>ZB966</t>
  </si>
  <si>
    <t>Nůžky chirurgické rovné hrotnaté 15 cm b397113920005</t>
  </si>
  <si>
    <t>ZC366</t>
  </si>
  <si>
    <t>Převodník tlakový PX260 á 20 ks T100209A</t>
  </si>
  <si>
    <t>ZC498</t>
  </si>
  <si>
    <t>Držák močových sáčků UH 800800100</t>
  </si>
  <si>
    <t>ZC648</t>
  </si>
  <si>
    <t>Elektroda EKG s gelem ovál 51 x 33 mm pro dospělé H-108006</t>
  </si>
  <si>
    <t>ZC751</t>
  </si>
  <si>
    <t>Čepelka skalpelová 11 BB511</t>
  </si>
  <si>
    <t>ZC798</t>
  </si>
  <si>
    <t>Fonendoskop oboustranný KVS-30L</t>
  </si>
  <si>
    <t>ZC894</t>
  </si>
  <si>
    <t>Kryt průtokoměru plastový 100 162-087-902</t>
  </si>
  <si>
    <t>ZD030</t>
  </si>
  <si>
    <t>Skalpel jednorázový cutfix sterilní bal. á 10 ks 5518040</t>
  </si>
  <si>
    <t>ZD650</t>
  </si>
  <si>
    <t>Aquapak - sterilní voda  340 ml s adaptérem bal. á 20 ks 400340</t>
  </si>
  <si>
    <t>ZD671</t>
  </si>
  <si>
    <t>Převodník tlakový dvojitý bal. á 8 ks T005074A</t>
  </si>
  <si>
    <t>ZD808</t>
  </si>
  <si>
    <t>Kanyla vasofix 22G modrá safety 4269098S-01</t>
  </si>
  <si>
    <t>ZD809</t>
  </si>
  <si>
    <t>Kanyla vasofix 20G růžová safety 4269110S-01</t>
  </si>
  <si>
    <t>ZD837</t>
  </si>
  <si>
    <t>Elektroda EKG-TAB pěnová 25 x 25 mm bal. á 5000 ks 19.000.00.715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</si>
  <si>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</si>
  <si>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</si>
  <si>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</si>
  <si>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</si>
  <si>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</si>
  <si>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</si>
  <si>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ZH491</t>
  </si>
  <si>
    <t>Stříkačka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</si>
  <si>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</si>
  <si>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</si>
  <si>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</si>
  <si>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</si>
  <si>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</si>
  <si>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</si>
  <si>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</si>
  <si>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</si>
  <si>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</si>
  <si>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</si>
  <si>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ZJ310</t>
  </si>
  <si>
    <t>Katetr močový foley CH12 180605-000120</t>
  </si>
  <si>
    <t>ZJ569</t>
  </si>
  <si>
    <t>Proužky Accu-Check senzor komfort Pro Control á 50 ks</t>
  </si>
  <si>
    <t>ZK798</t>
  </si>
  <si>
    <t xml:space="preserve">Zátka combi modrá 4495152 </t>
  </si>
  <si>
    <t>ZK884</t>
  </si>
  <si>
    <t>Kohout trojcestný discofix modrý 4095111</t>
  </si>
  <si>
    <t>ZA904</t>
  </si>
  <si>
    <t>Mikronebulizér s maskou 41893</t>
  </si>
  <si>
    <t>ZB077</t>
  </si>
  <si>
    <t>Láhev redon drenofast 600 ml-samostatná 28 650</t>
  </si>
  <si>
    <t>ZB171</t>
  </si>
  <si>
    <t>Maska kyslíková 1041</t>
  </si>
  <si>
    <t>ZB207</t>
  </si>
  <si>
    <t>Pinzeta chirurgická velmi jemná 1x2 zuby 14,5 cm 397114080530</t>
  </si>
  <si>
    <t>ZB303</t>
  </si>
  <si>
    <t>Spojka asymetrická 4 x 7 mm 120 420</t>
  </si>
  <si>
    <t>ZB340</t>
  </si>
  <si>
    <t>Hadička kyslíková bal. á 50 ks 41113</t>
  </si>
  <si>
    <t>ZB531</t>
  </si>
  <si>
    <t>Hadička vysokotlaká combidyn 200 cm 5215035</t>
  </si>
  <si>
    <t>ZB545</t>
  </si>
  <si>
    <t>Spojka asymetrická 7-10 75111</t>
  </si>
  <si>
    <t>ZB596</t>
  </si>
  <si>
    <t>Mikronebulizér MicroMist 22F 41892</t>
  </si>
  <si>
    <t>ZB743</t>
  </si>
  <si>
    <t>Manžeta k tonometru dospělá P00171</t>
  </si>
  <si>
    <t>ZC748</t>
  </si>
  <si>
    <t>Brýle kyslíkové 210 cm, á 50 ks, 1104</t>
  </si>
  <si>
    <t>ZE253</t>
  </si>
  <si>
    <t>Drainobag 40 malý měch-samost. 5524059</t>
  </si>
  <si>
    <t>ZE460</t>
  </si>
  <si>
    <t>Čepelka skalpelová 11 P00969</t>
  </si>
  <si>
    <t>ZE582</t>
  </si>
  <si>
    <t>Zavaděč perkut. set 6Fr bal. á 10 ks IK-09600</t>
  </si>
  <si>
    <t>ZG080</t>
  </si>
  <si>
    <t>Náplast tegaderm HP 6 cm x 7 cm bal. á 100 ks 9534HP</t>
  </si>
  <si>
    <t>ZG087</t>
  </si>
  <si>
    <t>Ambuvak - set resuscitační pro dospělé pro opak.použití VAD:S-660-11</t>
  </si>
  <si>
    <t>ZL717</t>
  </si>
  <si>
    <t>Kanyla introcan safety 3 modrá 22G bal. á 50 ks 4251128-01</t>
  </si>
  <si>
    <t>ZL688</t>
  </si>
  <si>
    <t>Proužky Accu-Check Inform IIStrip 50 EU1 á 50 ks 05942861</t>
  </si>
  <si>
    <t>ZL781</t>
  </si>
  <si>
    <t>Konektor bezjehlový K-NECT 7 denní M79400845</t>
  </si>
  <si>
    <t>ZF670</t>
  </si>
  <si>
    <t xml:space="preserve">Kádinka 150 ml nízká s výlevkou sklo 632417010150 </t>
  </si>
  <si>
    <t>ZJ546</t>
  </si>
  <si>
    <t>Dlaha sternální ZipFix  balení á 5 ks 08.501.001.05S</t>
  </si>
  <si>
    <t>ZA715</t>
  </si>
  <si>
    <t>Set infuzní intrafix 4062957</t>
  </si>
  <si>
    <t>ZA804</t>
  </si>
  <si>
    <t>Set ureofix 500 klasik 4417930</t>
  </si>
  <si>
    <t>ZB209</t>
  </si>
  <si>
    <t>Set transfúzní BLLP pro přetlakovou transfuzi bez vzdušného filtru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</si>
  <si>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</si>
  <si>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</si>
  <si>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</si>
  <si>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</si>
  <si>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</si>
  <si>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</si>
  <si>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</si>
  <si>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</si>
  <si>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ZD370</t>
  </si>
  <si>
    <t>Rukavice nitril promedica bez p.M á 100 ks 98897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</si>
  <si>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</si>
  <si>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</si>
  <si>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</si>
  <si>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</si>
  <si>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</si>
  <si>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</si>
  <si>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</si>
  <si>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</si>
  <si>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ZL131</t>
  </si>
  <si>
    <t>Rukavice nitril promedica bez p.L á 100 ks 98898</t>
  </si>
  <si>
    <t>ZL388</t>
  </si>
  <si>
    <t>Rukavice nitril promedica bez p.S á 100 ks 98896</t>
  </si>
  <si>
    <t>ZI760</t>
  </si>
  <si>
    <t>Rukavice nitril Sterling bez p.S á 200 ks 13940</t>
  </si>
  <si>
    <t>803610</t>
  </si>
  <si>
    <t>-Diagnostická souprava ABO set monoklonální na 30 1536</t>
  </si>
  <si>
    <t>803929</t>
  </si>
  <si>
    <t>-Bactec Plus Aerobic 442192</t>
  </si>
  <si>
    <t>803930</t>
  </si>
  <si>
    <t>-Bactec Plus Anaerobic 442193</t>
  </si>
  <si>
    <t>804181</t>
  </si>
  <si>
    <t>-Játrový bujon (10ml) MKM06045</t>
  </si>
  <si>
    <t>396404</t>
  </si>
  <si>
    <t>-Zinek práškový k likvidaci rtuti 25g</t>
  </si>
  <si>
    <t>803017</t>
  </si>
  <si>
    <t>-Játrový bujon (5ml) MKM06011</t>
  </si>
  <si>
    <t>ZA597</t>
  </si>
  <si>
    <t>Krytí aquacel  hydrofibre 5 x  5 cm á 10 ks 1161262</t>
  </si>
  <si>
    <t>ZF351</t>
  </si>
  <si>
    <t>Náplast transpore bílá 1,25 cm x 9,15 m á 24 ks 1534-0</t>
  </si>
  <si>
    <t>ZF352</t>
  </si>
  <si>
    <t>Náplast transpore bílá 2,50 cm x 9,15 m á 12 ks 1534-1</t>
  </si>
  <si>
    <t>ZI601</t>
  </si>
  <si>
    <t>Náplast curapor 10 x 20 cm 22123 ( náhrada za cosmopor )</t>
  </si>
  <si>
    <t>ZA064</t>
  </si>
  <si>
    <t>Krytí sorbalgon 5 x  5 cm  bal. á 10  ks 999598</t>
  </si>
  <si>
    <t>ZJ568</t>
  </si>
  <si>
    <t>Roztok Accu-Check senzor komfort Pro Control 1+2 level 03513670</t>
  </si>
  <si>
    <t>ZA317</t>
  </si>
  <si>
    <t>Krytí s mastí atrauman 5 x  5 cm bal. á 10 ks 499510</t>
  </si>
  <si>
    <t>ZA318</t>
  </si>
  <si>
    <t>Náplast transpore 1,25 x 9,15 1527-0</t>
  </si>
  <si>
    <t>ZA418</t>
  </si>
  <si>
    <t>Náplast metaline pod TS 8 x 9 cm 23094</t>
  </si>
  <si>
    <t>ZA424</t>
  </si>
  <si>
    <t>Obinadlo elastické idealtex 14 cm x 5 m 931064</t>
  </si>
  <si>
    <t>ZA467</t>
  </si>
  <si>
    <t>Tyčinka vatová nesterilní 15 cm 967936</t>
  </si>
  <si>
    <t>ZA518</t>
  </si>
  <si>
    <t>Kompresa NT 7,5 x 7,5 cm nesterilní 06102</t>
  </si>
  <si>
    <t>ZA532</t>
  </si>
  <si>
    <t>Krytí suprasorb F 15 cm x 10 m 20469</t>
  </si>
  <si>
    <t>ZA539</t>
  </si>
  <si>
    <t>Kompresa NT 10 x 10 cm nesterilní 06103</t>
  </si>
  <si>
    <t>ZA542</t>
  </si>
  <si>
    <t>Náplast wet pruf voduvzd. 1,25 cm x 9,14 m bal. á 24 ks K00-3063C</t>
  </si>
  <si>
    <t>ZA550</t>
  </si>
  <si>
    <t xml:space="preserve">Krytí nu-gel 25 g bal. á 6 ks MNG425 </t>
  </si>
  <si>
    <t>ZA561</t>
  </si>
  <si>
    <t>Kompresa AB 20 x 40 cm / 1 ks sterilní bal. á 70 ks 1230114051</t>
  </si>
  <si>
    <t>ZA578</t>
  </si>
  <si>
    <t>Krytí hypergel 5 g bal. á 10 ks 360500-00</t>
  </si>
  <si>
    <t>ZA589</t>
  </si>
  <si>
    <t>Tampon 30 x 30 cm sterilní stáčený 5 ks v bal.karton á 1500 ks 28007</t>
  </si>
  <si>
    <t>ZA617</t>
  </si>
  <si>
    <t>Tampon TC-OC k ošetření dutiny ústní á 250 ks 12240</t>
  </si>
  <si>
    <t>ZA656</t>
  </si>
  <si>
    <t>Tampon NT 20 x 20 cm nesterilní 05500</t>
  </si>
  <si>
    <t>ZC715</t>
  </si>
  <si>
    <t>Krytí suprasorb X   5 x 5 cm bal. á 5 ks 20540</t>
  </si>
  <si>
    <t>ZD633</t>
  </si>
  <si>
    <t>Krytí mepilex border sacrum 18 x 18 cm bal. á 5 ks 282000-01</t>
  </si>
  <si>
    <t>ZE108</t>
  </si>
  <si>
    <t>Krytí mepilex lite 10 x 10 cm bal. á 10 ks 284100-01</t>
  </si>
  <si>
    <t>ZH011</t>
  </si>
  <si>
    <t>Náplast micropore 1,25 cm x 9,15 m 1530-0</t>
  </si>
  <si>
    <t>ZA484</t>
  </si>
  <si>
    <t>Krytí sakrální tielle bal. á 5 ks  MTL104 1/5</t>
  </si>
  <si>
    <t>ZA622</t>
  </si>
  <si>
    <t>Kompresa NT   5 x  5 cm nesterilní 06101</t>
  </si>
  <si>
    <t>ZF748</t>
  </si>
  <si>
    <t>Krytí suprasorb H 14x14 cm bal. á 5 ks 20430</t>
  </si>
  <si>
    <t>ZG701</t>
  </si>
  <si>
    <t>Pěna V.A.C GranuFoam velikost XL M8275065</t>
  </si>
  <si>
    <t>ZA585</t>
  </si>
  <si>
    <t>Krytí suprasorb F 10 x 12 cm sterilní bal. á 10 ks 20462</t>
  </si>
  <si>
    <t>ZE396</t>
  </si>
  <si>
    <t>Krytí mastný tyl grassolind 7,5 x 10 cm bal. á 10 ks 499313</t>
  </si>
  <si>
    <t>ZA119</t>
  </si>
  <si>
    <t>Trokar hrudní CH18 636.18</t>
  </si>
  <si>
    <t>ZA161</t>
  </si>
  <si>
    <t>Zavaděč bal. á 10 ks CI09800</t>
  </si>
  <si>
    <t>ZA170</t>
  </si>
  <si>
    <t>Pásek k TS kanyle pěnový 520000</t>
  </si>
  <si>
    <t>ZA689</t>
  </si>
  <si>
    <t>Hadička spojovací tlaková unicath pr. 1,0 mm x 150 cm PB 3115 M</t>
  </si>
  <si>
    <t>ZA831</t>
  </si>
  <si>
    <t>Rourka rektální CH20, délka 40 cm 19-20.100</t>
  </si>
  <si>
    <t>ZA884</t>
  </si>
  <si>
    <t>Rourka rektální CH22, délka 40 cm 19-22.100</t>
  </si>
  <si>
    <t>ZA964</t>
  </si>
  <si>
    <t>Stříkačka janett 60 ml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</si>
  <si>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</si>
  <si>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</si>
  <si>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</si>
  <si>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</si>
  <si>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</si>
  <si>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</si>
  <si>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ZB295</t>
  </si>
  <si>
    <t>Filtr iso-gard bal. á 20 ks 28012</t>
  </si>
  <si>
    <t>ZB300</t>
  </si>
  <si>
    <t>Hadička spojovací stíněná 1 mm/200 cm 1100 1200 E</t>
  </si>
  <si>
    <t>ZB301</t>
  </si>
  <si>
    <t>Rampa 5 kohoutů bal. á 20 ks RP 5000 M</t>
  </si>
  <si>
    <t>ZB302</t>
  </si>
  <si>
    <t>Rampa 3 kohouty RP 3000 M</t>
  </si>
  <si>
    <t>ZB311</t>
  </si>
  <si>
    <t>Kanyla ET 8.5 mm s manž. bal. á 20 ks 100/199/085</t>
  </si>
  <si>
    <t>ZB314</t>
  </si>
  <si>
    <t>Kanyla TS 8,0 s manžetou bal. á 2 ks 100/523/080</t>
  </si>
  <si>
    <t>ZB424</t>
  </si>
  <si>
    <t>Elektroda EKG H34SG 31.1946.21</t>
  </si>
  <si>
    <t>ZB477</t>
  </si>
  <si>
    <t>Kohout trojcestný lopez valve AA-011-M9000 S</t>
  </si>
  <si>
    <t>ZB497</t>
  </si>
  <si>
    <t>Hadička vysokotlaká combidyn   20 cm 5204941</t>
  </si>
  <si>
    <t>ZB536</t>
  </si>
  <si>
    <t>Kanyla arteriální á 25 ks BED:682245</t>
  </si>
  <si>
    <t>ZB543</t>
  </si>
  <si>
    <t>Souprava odběrová tracheální G05206</t>
  </si>
  <si>
    <t>ZB767</t>
  </si>
  <si>
    <t>Jehla vakuová 226/38 mm černá 450075</t>
  </si>
  <si>
    <t>ZB769</t>
  </si>
  <si>
    <t>Jehla vakuová 206/38 mm žlutá 450077</t>
  </si>
  <si>
    <t>ZB772</t>
  </si>
  <si>
    <t>Přechodka adaptér luer 450070</t>
  </si>
  <si>
    <t>ZB777</t>
  </si>
  <si>
    <t>Zkumavka červená 4 ml gel 454071</t>
  </si>
  <si>
    <t>ZB780</t>
  </si>
  <si>
    <t>Kontejner 120 ml sterilní 331690250350</t>
  </si>
  <si>
    <t>ZB794</t>
  </si>
  <si>
    <t>Lžíce laryngoskopická 4 bal. á 10 ks DS.2940.150.25</t>
  </si>
  <si>
    <t>ZB988</t>
  </si>
  <si>
    <t>System hrudní drenáže Pleur-evac bal. á 6 ks A-6000-08LF</t>
  </si>
  <si>
    <t>ZC166</t>
  </si>
  <si>
    <t>Manžeta přetlaková   500 ml 100 051-018-803</t>
  </si>
  <si>
    <t>ZC506</t>
  </si>
  <si>
    <t>Kompresa NT 10 x 10 cm / 5 ks sterilní bal. á 750 ks 1325020275</t>
  </si>
  <si>
    <t>ZC586</t>
  </si>
  <si>
    <t>Filtr H-V kompaktní přímý á 25 ks 19401</t>
  </si>
  <si>
    <t>ZC640</t>
  </si>
  <si>
    <t>Senzor flotrac s hadicí 213 cm MHD8</t>
  </si>
  <si>
    <t>ZC740</t>
  </si>
  <si>
    <t>Maska tracheostomická bal.á 50 ks 1075</t>
  </si>
  <si>
    <t>ZC772</t>
  </si>
  <si>
    <t>Maska aerosolová pro dospělé 13101</t>
  </si>
  <si>
    <t>ZC777</t>
  </si>
  <si>
    <t>Filtr sací 271-022-001</t>
  </si>
  <si>
    <t>ZC832</t>
  </si>
  <si>
    <t>Pleuracan A bal. á 10 ks 4462556</t>
  </si>
  <si>
    <t>ZC906</t>
  </si>
  <si>
    <t>Škrtidlo se sponou KVS25500</t>
  </si>
  <si>
    <t>ZD113</t>
  </si>
  <si>
    <t>Manžeta fixační Ute-Fix á 30 ks NKS:40-06</t>
  </si>
  <si>
    <t>ZD212</t>
  </si>
  <si>
    <t>Brýle kyslíkové pro dospělé 1161000/L</t>
  </si>
  <si>
    <t>ZD724</t>
  </si>
  <si>
    <t>Rourka vrap.s hladkým průsvitem 20011</t>
  </si>
  <si>
    <t>ZD903</t>
  </si>
  <si>
    <t>Kontejner+lopatka 30 ml nesterilní 331690251330</t>
  </si>
  <si>
    <t>ZE018</t>
  </si>
  <si>
    <t xml:space="preserve">Kyveta k hemochr. bal. 45 ks JACT-LR </t>
  </si>
  <si>
    <t>ZE146</t>
  </si>
  <si>
    <t>Micro mist nebulizer bal. á 50 ks 41745</t>
  </si>
  <si>
    <t>ZF047</t>
  </si>
  <si>
    <t>Katetr rektální Actiflo 6 cm 32011</t>
  </si>
  <si>
    <t>ZG001</t>
  </si>
  <si>
    <t>Husí krk expandi-flex s dvojtou otočnou spojkou á 30 ks 22531</t>
  </si>
  <si>
    <t>ZG367</t>
  </si>
  <si>
    <t>Okruh dýchací pro intenzivní péči bal. á 10 ks VME:51003394</t>
  </si>
  <si>
    <t>ZG368</t>
  </si>
  <si>
    <t>Vak jednorázový anesteziologický 2 l VAD:G-118001</t>
  </si>
  <si>
    <t>ZH168</t>
  </si>
  <si>
    <t>Stříkačka tuberkulin 1 ml KD-JECT III 831786</t>
  </si>
  <si>
    <t>ZJ312</t>
  </si>
  <si>
    <t>Sonda žaludeční CH16 1200mm s RTG linkou 412016</t>
  </si>
  <si>
    <t>ZJ695</t>
  </si>
  <si>
    <t>Sonda žaludeční CH14 1200mm s RTG linkou 412014</t>
  </si>
  <si>
    <t>ZJ696</t>
  </si>
  <si>
    <t>Sonda žaludeční CH18 1200mm s RTG linkou 412018</t>
  </si>
  <si>
    <t>ZK657</t>
  </si>
  <si>
    <t>Spojka čtyřcestná k dialýze 4-way adaptor á 20 ks AQUASPIKE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</si>
  <si>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</si>
  <si>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</si>
  <si>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</si>
  <si>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</si>
  <si>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</si>
  <si>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</si>
  <si>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</si>
  <si>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</si>
  <si>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</si>
  <si>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</si>
  <si>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ZL174</t>
  </si>
  <si>
    <t>Systém odsávací uzavřený TS Comfortsoft CH 14 30 cm 72 hod. 02-011-</t>
  </si>
  <si>
    <t>ZL176</t>
  </si>
  <si>
    <t>Systém odsávací uzavřený ET Comfortsoft CH 16 55 cm 72 hod. 02-011-</t>
  </si>
  <si>
    <t>ZL249</t>
  </si>
  <si>
    <t>Hadice vrapovaná bal. á 50 m 038-01-228</t>
  </si>
  <si>
    <t>ZL333</t>
  </si>
  <si>
    <t>Systém odsávací uzavřený ET Comfortsoft CH 14 55 cm 72 hod. 02-011-</t>
  </si>
  <si>
    <t>ZA252</t>
  </si>
  <si>
    <t>Zavaděč perkutánní intro-flex 8,5F I350BF85</t>
  </si>
  <si>
    <t>ZA725</t>
  </si>
  <si>
    <t>Kanyla TS 8,0 s manžetou bal. á 10 ks 100/860/080</t>
  </si>
  <si>
    <t>ZA969</t>
  </si>
  <si>
    <t>Flocare set pro gravitační výživu 35146</t>
  </si>
  <si>
    <t>ZB263</t>
  </si>
  <si>
    <t>Kanyla TS 9,0 s manžetou bal. á 2 ks 100/523/090</t>
  </si>
  <si>
    <t>ZB298</t>
  </si>
  <si>
    <t>Trokar hrudní F16 bal. á 10 ks 8888561035</t>
  </si>
  <si>
    <t>ZB318</t>
  </si>
  <si>
    <t>Maska resuscitační nafuk.dosp.velká bal. á 20 ks 41282</t>
  </si>
  <si>
    <t>ZB322</t>
  </si>
  <si>
    <t>Maska resuscitační nafuk.dosp.střed bal. á 20 ks 41281</t>
  </si>
  <si>
    <t>ZB632</t>
  </si>
  <si>
    <t>Ventil expirační jednorázový á 10 ks 84 14 776</t>
  </si>
  <si>
    <t>ZB666</t>
  </si>
  <si>
    <t>Spojka Y symetrická 9-9-9 mm 120 490</t>
  </si>
  <si>
    <t>ZB937</t>
  </si>
  <si>
    <t>Nůžky chirurgické rovné hrotnaté P00770</t>
  </si>
  <si>
    <t>ZD021</t>
  </si>
  <si>
    <t>Láhev 0,50 l šroubový uzávěr 111-888-055</t>
  </si>
  <si>
    <t>ZD454</t>
  </si>
  <si>
    <t>Filtr pro dospělé s HME a portem 038-41-355</t>
  </si>
  <si>
    <t>ZE857</t>
  </si>
  <si>
    <t>Pinzeta chirurgická 13,0 cm BB 000-13</t>
  </si>
  <si>
    <t>ZF295</t>
  </si>
  <si>
    <t>Okruh anesteziologický 1,6 m s nízkou poddajností 038-01-130</t>
  </si>
  <si>
    <t>ZF742</t>
  </si>
  <si>
    <t>Kit pro perikardiocentézu LMP003P6</t>
  </si>
  <si>
    <t>ZF743</t>
  </si>
  <si>
    <t>Kit pro perikardiocentézu LMP003P8</t>
  </si>
  <si>
    <t>ZG481</t>
  </si>
  <si>
    <t>Systém hrudní drenáže Pleur-evac A-6002-08LF</t>
  </si>
  <si>
    <t>ZH093</t>
  </si>
  <si>
    <t>Trokar hrudní F12 bal. á 10 ks 8888-561027</t>
  </si>
  <si>
    <t>ZJ277</t>
  </si>
  <si>
    <t>Ventil jednorázový expirační V500 á 10 ks MP01060</t>
  </si>
  <si>
    <t>ZJ655</t>
  </si>
  <si>
    <t>Kyveta CO2 dospělá 6870279</t>
  </si>
  <si>
    <t>ZL216</t>
  </si>
  <si>
    <t>Senzor fore-sight dual large (dle domluvy p. Pecky na ks) 01-07-2007</t>
  </si>
  <si>
    <t>ZL332</t>
  </si>
  <si>
    <t>Systém odsávací uzavřený TS Comfortsoft CH 16 30 cm 72 hod. 02-011-</t>
  </si>
  <si>
    <t>ZL434</t>
  </si>
  <si>
    <t>Trokar hrudní CH16 délka 20 cm vnější pr. 5,3 mm bal. á 10 ks</t>
  </si>
  <si>
    <t>ZE366</t>
  </si>
  <si>
    <t>Cévka odsávací 14CH SC371014</t>
  </si>
  <si>
    <t>ZH299</t>
  </si>
  <si>
    <t>Lžíce laryngoskopická 3 bal. á 10 ks 670150-100030</t>
  </si>
  <si>
    <t>ZC038</t>
  </si>
  <si>
    <t>Kádinka 150 ml vysoká sklo 632417012150</t>
  </si>
  <si>
    <t>ZC039</t>
  </si>
  <si>
    <t>Kádinka 250 ml vysoká sklo 632417012250</t>
  </si>
  <si>
    <t>ZE758</t>
  </si>
  <si>
    <t>Špička pipetovací modrá 6004</t>
  </si>
  <si>
    <t>ZA199</t>
  </si>
  <si>
    <t>Katetr CVC  3 lumen 7Fr s antimikrob.úprav. á 5 ks NM-22703</t>
  </si>
  <si>
    <t>ZC637</t>
  </si>
  <si>
    <t>Arteriofix bal. á 20 ks 20G 5206324</t>
  </si>
  <si>
    <t>ZA191</t>
  </si>
  <si>
    <t>Katetr 3 lumen 7Fr MAC bal. á 5 ks ML-00703</t>
  </si>
  <si>
    <t>ZA253</t>
  </si>
  <si>
    <t>Katetr SG CCO,CSvO2  7,5F 744HF75</t>
  </si>
  <si>
    <t>ZB819</t>
  </si>
  <si>
    <t>Arteriofix bal. á 20 ks 5206332</t>
  </si>
  <si>
    <t>ZC212</t>
  </si>
  <si>
    <t>Katetr term.+ sheat 7Fr AH-05050</t>
  </si>
  <si>
    <t>ZC218</t>
  </si>
  <si>
    <t>Katetr dialyzační 2 lumen  14,0Fr 15 cm CS-22142-F</t>
  </si>
  <si>
    <t>ZC639</t>
  </si>
  <si>
    <t>Corodyn čidlo termistorové ,bal.á 25 ks, 5040088</t>
  </si>
  <si>
    <t>ZC998</t>
  </si>
  <si>
    <t>Katetr centrální žilní-set CS-04400</t>
  </si>
  <si>
    <t>ZA869</t>
  </si>
  <si>
    <t>Set transfúzní LLP s filtrem pro provzdušněním hemomed 05223</t>
  </si>
  <si>
    <t>ZE079</t>
  </si>
  <si>
    <t>Set transfúzní non PVC s odvzdušněním a bakteriálním filtrem A-I-TS</t>
  </si>
  <si>
    <t>ZE420</t>
  </si>
  <si>
    <t>Set hadicový pro aquarius hemofiltr HF19 AQUASET19</t>
  </si>
  <si>
    <t>ZA832</t>
  </si>
  <si>
    <t>Jehla injekční 0,9 x   40 mm žlutá 4657519</t>
  </si>
  <si>
    <t>ZA833</t>
  </si>
  <si>
    <t>Jehla injekční 0,8 x   40 mm zelená 4657527</t>
  </si>
  <si>
    <t>ZA836</t>
  </si>
  <si>
    <t>Jehla injekční 0,9 x   70 mm žlutá</t>
  </si>
  <si>
    <t>ZI758</t>
  </si>
  <si>
    <t>Rukavice vinyl bez p. M á 100 ks EFEKTVR03</t>
  </si>
  <si>
    <t>ZK482</t>
  </si>
  <si>
    <t>Rukavice operační latexové bez pudru ortpedic vel. 8,0 5788205</t>
  </si>
  <si>
    <t>ZK483</t>
  </si>
  <si>
    <t>Rukavice operační latexové bez pudru ortpedic vel. 7,5 5788204</t>
  </si>
  <si>
    <t>ZL073</t>
  </si>
  <si>
    <t>Rukavice operační gammex bez pudru PF EnLite vel. 7,5 353385</t>
  </si>
  <si>
    <t>385033</t>
  </si>
  <si>
    <t>-PROUZKY TETRAPHAN DIA  KATALOGO VE CISLO 1303950 50</t>
  </si>
  <si>
    <t>910067</t>
  </si>
  <si>
    <t>-HEPTAPHAN, DIAG.PROUZKY 50 ks 10003317</t>
  </si>
  <si>
    <t>800122</t>
  </si>
  <si>
    <t>-KALIBRACNI PLYN 1(10 bar) 962-169</t>
  </si>
  <si>
    <t>800297</t>
  </si>
  <si>
    <t>-PROPLACHOVACI ROZTOK S4970 944-026</t>
  </si>
  <si>
    <t>800975</t>
  </si>
  <si>
    <t>-KALIBRACNI ROZTOK S1720 944-024</t>
  </si>
  <si>
    <t>800976</t>
  </si>
  <si>
    <t>-KALIBRACNI ROZTOK S1730 944-025</t>
  </si>
  <si>
    <t>801576</t>
  </si>
  <si>
    <t>-CISTICI ROZTOK S7375, 175 ml 944-123 novy kod</t>
  </si>
  <si>
    <t>801626</t>
  </si>
  <si>
    <t>-KALIBRACNI PLYN 2 962-170</t>
  </si>
  <si>
    <t>801857</t>
  </si>
  <si>
    <t>-MEMBR.SOUPRAVA REF.D711 942-058</t>
  </si>
  <si>
    <t>802052</t>
  </si>
  <si>
    <t>-SADA MEMBRAN PRO CA ELDU 942-060</t>
  </si>
  <si>
    <t>804593</t>
  </si>
  <si>
    <t>-KALIBRACNI ROZTOK2  S1830 (ABL 825) 944-129</t>
  </si>
  <si>
    <t>804596</t>
  </si>
  <si>
    <t>-PROMYVACI ROZTOK S4980 (ABL 825) 944-132</t>
  </si>
  <si>
    <t>804597</t>
  </si>
  <si>
    <t>-CISTICI ROZTOK S8375 (ABL 825) 944-126</t>
  </si>
  <si>
    <t>804598</t>
  </si>
  <si>
    <t>-KALIBRACNI ROZTOK1  S1820 (ABL 825) 944-128</t>
  </si>
  <si>
    <t>396388</t>
  </si>
  <si>
    <t>-Dummy electrode 945-626</t>
  </si>
  <si>
    <t>801736</t>
  </si>
  <si>
    <t>-MEMBRÁNOVÁ SOUPRAVA  Na+ D755 942-062</t>
  </si>
  <si>
    <t>801858</t>
  </si>
  <si>
    <t>-MEMBR.SOUPRAVA PO2 D799 942-064</t>
  </si>
  <si>
    <t>802051</t>
  </si>
  <si>
    <t>-SADA MEMBRAN PRO K ELDU,D722 942-059</t>
  </si>
  <si>
    <t>802053</t>
  </si>
  <si>
    <t>-SADA MEMBRAN PRO CL ELDU 942-061</t>
  </si>
  <si>
    <t>802093</t>
  </si>
  <si>
    <t>-Laktátová membránová souprava, D7077 942-066</t>
  </si>
  <si>
    <t>802138</t>
  </si>
  <si>
    <t>-TEG Kaolin TEG 6300</t>
  </si>
  <si>
    <t>803448</t>
  </si>
  <si>
    <t>-Glukózová membránová souprava, D7066 942-065</t>
  </si>
  <si>
    <t>804873</t>
  </si>
  <si>
    <t>-Odpadni nadoba D512 600 ml 905-590</t>
  </si>
  <si>
    <t>804933</t>
  </si>
  <si>
    <t>-Zkumavka s heparinasou a 20 ks 6212</t>
  </si>
  <si>
    <t>805022</t>
  </si>
  <si>
    <t>-Zkumavka bez heparinasy a 20 ks 6211</t>
  </si>
  <si>
    <t>ZA337</t>
  </si>
  <si>
    <t>Náplast softpore 1,25 cm x 9,15 m bal. á 24 ks 1320103111</t>
  </si>
  <si>
    <t>ZA444</t>
  </si>
  <si>
    <t>Tampon 20 x 19 cm nesterilní stáčený 1320300404</t>
  </si>
  <si>
    <t>ZA465</t>
  </si>
  <si>
    <t>Fólie incizní raucodrape sterilní 45 x 50 cm 23445</t>
  </si>
  <si>
    <t>ZA494</t>
  </si>
  <si>
    <t>Fólie incizní rucodrape ( opraflex ) 45 x 20 cm 25443</t>
  </si>
  <si>
    <t>ZA502</t>
  </si>
  <si>
    <t>Tampon stáčený 30 x 60 nesterilní 1320300406</t>
  </si>
  <si>
    <t>ZA504</t>
  </si>
  <si>
    <t>Krytí hypafix transparent ( náhrada za krytí opsite flexifix 10 cm x 10 m )</t>
  </si>
  <si>
    <t>ZC702</t>
  </si>
  <si>
    <t>Náplast tegaderm 6 x 7 cm 1624W</t>
  </si>
  <si>
    <t>ZF080</t>
  </si>
  <si>
    <t>Tampon šitý 12 x 47 cm karton á 300 ks 1230100311</t>
  </si>
  <si>
    <t>ZA531</t>
  </si>
  <si>
    <t>Textilie obv.kombinov. 140-3020 COM 30</t>
  </si>
  <si>
    <t>ZA573</t>
  </si>
  <si>
    <t>Tampon gáza   9 x 9 nesterilní stáčený karton á 12 000 ks 1320300401</t>
  </si>
  <si>
    <t>ZJ229</t>
  </si>
  <si>
    <t xml:space="preserve">Krytí okcel H-T 5 x 7 cm bal. á 15 ks 2080570 </t>
  </si>
  <si>
    <t>ZJ230</t>
  </si>
  <si>
    <t>Krytí okcel H-D 7 x 10 cm bal. á 10 ks 2087010</t>
  </si>
  <si>
    <t>ZL762</t>
  </si>
  <si>
    <t xml:space="preserve">Krytí okcel H-T 7 x 10 cm bal. á 15 ks H-T 510 </t>
  </si>
  <si>
    <t>KC543</t>
  </si>
  <si>
    <t>royal 35W 054887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</si>
  <si>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</si>
  <si>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</si>
  <si>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</si>
  <si>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</si>
  <si>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</si>
  <si>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</si>
  <si>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KG696</t>
  </si>
  <si>
    <t>sada aplikační (2 ks odsávací kanyla MES 9570 + 1 ks kanyla do kořene</t>
  </si>
  <si>
    <t>KG779</t>
  </si>
  <si>
    <t>set hadicový medos reoparin coated LGTMEH2C1753</t>
  </si>
  <si>
    <t>KG780</t>
  </si>
  <si>
    <t>rezervoár venózní MVC4030 rheoparin LGTME62210100</t>
  </si>
  <si>
    <t>KG855</t>
  </si>
  <si>
    <t>oxygenátor terumo capiox RX-25 CX-RX25RW</t>
  </si>
  <si>
    <t>KG856</t>
  </si>
  <si>
    <t>set hadicový k oxygenátoru terumo P2091</t>
  </si>
  <si>
    <t>KH172</t>
  </si>
  <si>
    <t xml:space="preserve">spojka Retroguard 3/8 x 3/8 718828200002 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</si>
  <si>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</si>
  <si>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</si>
  <si>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</si>
  <si>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</si>
  <si>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</si>
  <si>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</si>
  <si>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</si>
  <si>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</si>
  <si>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ZA259</t>
  </si>
  <si>
    <t>Kanyla do safény vessel VSL009WV</t>
  </si>
  <si>
    <t>ZA707</t>
  </si>
  <si>
    <t>Katetr močový foley 12CH bal. á 12 ks 1125-02</t>
  </si>
  <si>
    <t>ZA709</t>
  </si>
  <si>
    <t>Katetr močový foley 22CH bal. á 12 ks 1575-02</t>
  </si>
  <si>
    <t>ZA759</t>
  </si>
  <si>
    <t>Drén redon CH10 50 cm U2111000</t>
  </si>
  <si>
    <t>ZA791</t>
  </si>
  <si>
    <t>Stříkačka janett 140-160 ml MED114408</t>
  </si>
  <si>
    <t>ZA880</t>
  </si>
  <si>
    <t>Hák volkmann 6 zubý ostrý 220 mm 16-001-06</t>
  </si>
  <si>
    <t>ZA932</t>
  </si>
  <si>
    <t>Elektroda neutrální ke koagulaci bal. á 50 ks E7509</t>
  </si>
  <si>
    <t>ZB011</t>
  </si>
  <si>
    <t>Kanyla aortální glide EZF21TA</t>
  </si>
  <si>
    <t>ZB012</t>
  </si>
  <si>
    <t>Kanyla aortální glide EZF24TA</t>
  </si>
  <si>
    <t>ZB074</t>
  </si>
  <si>
    <t>Kanyla venózní vakuová TF292902A</t>
  </si>
  <si>
    <t>ZB078</t>
  </si>
  <si>
    <t>Láhev redon drenofast 600 ml-kompletní á 30 ks 28 600</t>
  </si>
  <si>
    <t>ZB097</t>
  </si>
  <si>
    <t>Trokar hrudní F24 8888-561050</t>
  </si>
  <si>
    <t>ZB164</t>
  </si>
  <si>
    <t xml:space="preserve">Kyveta k hemochr. ACT+  bal. 45 ks JACT+ </t>
  </si>
  <si>
    <t>ZB165</t>
  </si>
  <si>
    <t>Elektroda steelex elec 3/0 á 36 ks C0992070</t>
  </si>
  <si>
    <t>ZB309</t>
  </si>
  <si>
    <t>Kanyla ET 7.5 mm s manž. bal. á 20 ks 100/199/075</t>
  </si>
  <si>
    <t>ZB312</t>
  </si>
  <si>
    <t>Zavaděč trach. rourek pro TR vel. 5.0-8.0 mm bal. á 10 ks 100/120/200</t>
  </si>
  <si>
    <t>ZB358</t>
  </si>
  <si>
    <t>Kanyla venózní perfuzní jednostupňová TFM024L</t>
  </si>
  <si>
    <t>ZB398</t>
  </si>
  <si>
    <t>Maska supraglotická č. 4 8204</t>
  </si>
  <si>
    <t>ZB450</t>
  </si>
  <si>
    <t>Vak na transfuzi TGR0592</t>
  </si>
  <si>
    <t>ZB493</t>
  </si>
  <si>
    <t>Kanyla aortální glide EZC24TA</t>
  </si>
  <si>
    <t>ZB504</t>
  </si>
  <si>
    <t>Kanyla venózní perfuzní jednostupňová TFM028L</t>
  </si>
  <si>
    <t>ZB532</t>
  </si>
  <si>
    <t>Senzor level 95133 SC-23-27-41</t>
  </si>
  <si>
    <t>ZB714</t>
  </si>
  <si>
    <t>Hadice turbo SG19063 1/2 x 3/32XS 5441</t>
  </si>
  <si>
    <t>ZB844</t>
  </si>
  <si>
    <t>Esmarch 6 x 125 KVS 06125</t>
  </si>
  <si>
    <t>ZB866</t>
  </si>
  <si>
    <t>Drát ocelový Steel 7 4 x 45 cm M624G</t>
  </si>
  <si>
    <t>ZB916</t>
  </si>
  <si>
    <t>Okruh anesteziologický univerzální 1,6 m 2900</t>
  </si>
  <si>
    <t>ZB964</t>
  </si>
  <si>
    <t>Výplň pro chir. svorky 86 mm, pár č.6 DSAFE86</t>
  </si>
  <si>
    <t>ZC655</t>
  </si>
  <si>
    <t>Kanyla venózní perfuzní jednostupňová TFM026L</t>
  </si>
  <si>
    <t>ZC728</t>
  </si>
  <si>
    <t>Hadice silikon 1,5 x 3 m á 25 m 34.000.00.101</t>
  </si>
  <si>
    <t>ZC752</t>
  </si>
  <si>
    <t>Čepelka skalpelová 15 BB515</t>
  </si>
  <si>
    <t>ZD261</t>
  </si>
  <si>
    <t>Kanyla ET 7.0 mm s manž. bal. á 20 ks 100/199/070</t>
  </si>
  <si>
    <t>ZD945</t>
  </si>
  <si>
    <t>Filtr bakteriální a virový 1544</t>
  </si>
  <si>
    <t>ZD979</t>
  </si>
  <si>
    <t>Kanyla vasofix 17G bílá safety 4269152S-01</t>
  </si>
  <si>
    <t>ZD980</t>
  </si>
  <si>
    <t>Kanyla vasofix 18G zelená safety 4269136S-01</t>
  </si>
  <si>
    <t>ZE136</t>
  </si>
  <si>
    <t>Drát ocelový flexibilní 7/45 cm bal. á 48 ks KS1-745-4</t>
  </si>
  <si>
    <t>ZE252</t>
  </si>
  <si>
    <t>Drainobag 40 K8  5524016</t>
  </si>
  <si>
    <t>ZF018</t>
  </si>
  <si>
    <t>Kanyla vasofix 16G šedá safety 4269179S-01</t>
  </si>
  <si>
    <t>ZF090</t>
  </si>
  <si>
    <t>Stapler kožní 783100</t>
  </si>
  <si>
    <t>ZF138</t>
  </si>
  <si>
    <t>Klíč utahovací retraktorový GF3245-3</t>
  </si>
  <si>
    <t>ZG007</t>
  </si>
  <si>
    <t>Oxygenátor membránový Hilite 7000 LT</t>
  </si>
  <si>
    <t>ZG263</t>
  </si>
  <si>
    <t>Rukojeť aktivní elektrody resterizovatelná 4,6 m kabel bal. á 10 ks E2100</t>
  </si>
  <si>
    <t>ZH789</t>
  </si>
  <si>
    <t>Okruh anesteziologický 22 mm Compact II 2 l vak  2154</t>
  </si>
  <si>
    <t>ZI016</t>
  </si>
  <si>
    <t>Tkáňové lepidlo BioGlue 5 ml BG3515-5-G</t>
  </si>
  <si>
    <t>ZI123</t>
  </si>
  <si>
    <t>Tkáňové lepidlo BioGlue 10 ml BG3510-5-G</t>
  </si>
  <si>
    <t>ZI655</t>
  </si>
  <si>
    <t>Difuzér plynový pro mimotělní oběh P8020/00</t>
  </si>
  <si>
    <t>ZK981</t>
  </si>
  <si>
    <t xml:space="preserve">Set kardio kombi 2666711 </t>
  </si>
  <si>
    <t>ZK982</t>
  </si>
  <si>
    <t>Set Revize + chlopeň 2666611</t>
  </si>
  <si>
    <t>ZL513</t>
  </si>
  <si>
    <t>Vak na krev JH10.04246</t>
  </si>
  <si>
    <t>KC599</t>
  </si>
  <si>
    <t>acrobat SUV OM-9000S</t>
  </si>
  <si>
    <t>KC600</t>
  </si>
  <si>
    <t>axius.xp.DEV. XP-3000</t>
  </si>
  <si>
    <t>KC601</t>
  </si>
  <si>
    <t>acrobat SUV sada 87XO4-9000S</t>
  </si>
  <si>
    <t>KC602</t>
  </si>
  <si>
    <t>axius blower/mister  á 5 ks CB-1000</t>
  </si>
  <si>
    <t>KH586</t>
  </si>
  <si>
    <t>polohovač Starfish EVO HP3000</t>
  </si>
  <si>
    <t>ZA160</t>
  </si>
  <si>
    <t>Katetr MAC s antibak.úpravou 9Fr/10 cm SI-21142</t>
  </si>
  <si>
    <t>ZA204</t>
  </si>
  <si>
    <t>Drát zaváděcí á 25 ks AW-04432</t>
  </si>
  <si>
    <t>ZA255</t>
  </si>
  <si>
    <t>Kanyla venózní dual drainage return TF3646OA</t>
  </si>
  <si>
    <t>ZA257</t>
  </si>
  <si>
    <t>Kanyla retrográdní kardioplegická SRT014MIBB</t>
  </si>
  <si>
    <t>ZA704</t>
  </si>
  <si>
    <t>Držák hadic SC-05497_CZ</t>
  </si>
  <si>
    <t>ZA734</t>
  </si>
  <si>
    <t>Vak na krev SD421208/A</t>
  </si>
  <si>
    <t>ZA764</t>
  </si>
  <si>
    <t>Kanyla venózní dvoustupňová 32-40Fr TR3240OA</t>
  </si>
  <si>
    <t>ZA992</t>
  </si>
  <si>
    <t>Maska supraglotická č. 5 8205</t>
  </si>
  <si>
    <t>ZB043</t>
  </si>
  <si>
    <t>Kanyla venózní perfuzní jednostupňová TFM022L</t>
  </si>
  <si>
    <t>ZB240</t>
  </si>
  <si>
    <t>Sání perikardiální-dlp pericardial jumps 12010</t>
  </si>
  <si>
    <t>ZB244</t>
  </si>
  <si>
    <t>Kanyla venózní perfuzní jednostupňová TFM032L</t>
  </si>
  <si>
    <t>ZB297</t>
  </si>
  <si>
    <t>Podložka cortex 20 12x16 bal. á 2 ks 103011664252</t>
  </si>
  <si>
    <t>ZB324</t>
  </si>
  <si>
    <t>Plegie cílená á 20 ks 30012</t>
  </si>
  <si>
    <t>ZB343</t>
  </si>
  <si>
    <t>List pilový GB135R</t>
  </si>
  <si>
    <t>ZB357</t>
  </si>
  <si>
    <t>Pásek adapter coronary perfusion typ Y 10004</t>
  </si>
  <si>
    <t>ZB365</t>
  </si>
  <si>
    <t>Kanyla aortální glide EZC21TA</t>
  </si>
  <si>
    <t>ZB376</t>
  </si>
  <si>
    <t>Kanyla endobronchiální pravá 39FG 197-39R</t>
  </si>
  <si>
    <t>ZB380</t>
  </si>
  <si>
    <t>Kanyla venózní dvoustupňová TF3343OA</t>
  </si>
  <si>
    <t>ZB457</t>
  </si>
  <si>
    <t>Elektroda ke koagulaci á 12 ks 0014A</t>
  </si>
  <si>
    <t>ZB547</t>
  </si>
  <si>
    <t>Rezervoár cats blood scll. 9108471</t>
  </si>
  <si>
    <t>ZB698</t>
  </si>
  <si>
    <t>Kanyla koronární 4,0 mm bal. á 10 ks 225797</t>
  </si>
  <si>
    <t>ZB790</t>
  </si>
  <si>
    <t>Hadice k flokaru ats suction line 9108481</t>
  </si>
  <si>
    <t>ZB853</t>
  </si>
  <si>
    <t>Kanyla venózní perfuzní jednostupňová TFM030L</t>
  </si>
  <si>
    <t>ZB952</t>
  </si>
  <si>
    <t>Plegie cílená á 20 ks 30010</t>
  </si>
  <si>
    <t>ZC721</t>
  </si>
  <si>
    <t>Filtr prachový pro kanystr ADU 427001400</t>
  </si>
  <si>
    <t>ZC754</t>
  </si>
  <si>
    <t>Čepelka skalpelová 21 BB521</t>
  </si>
  <si>
    <t>ZC873</t>
  </si>
  <si>
    <t>Filtr iso-gard přímý bal. á 25 ks 19211</t>
  </si>
  <si>
    <t>ZC940</t>
  </si>
  <si>
    <t>Pumpa centrifugální 050-300-000</t>
  </si>
  <si>
    <t>ZC947</t>
  </si>
  <si>
    <t>Katetr močový tiemann CH12 s balonkem bal. á 12 ks K02-9812-02</t>
  </si>
  <si>
    <t>ZD032</t>
  </si>
  <si>
    <t>Kanyla aortální 24Fr ACP024B</t>
  </si>
  <si>
    <t>ZD920</t>
  </si>
  <si>
    <t>Klip horizon S-WIDE 30 x 6 bal. á 180 ks HZ1201</t>
  </si>
  <si>
    <t>ZE275</t>
  </si>
  <si>
    <t>Kanyla venózní perfuzní jednostupňová TFM034L</t>
  </si>
  <si>
    <t>ZE502</t>
  </si>
  <si>
    <t>Videolaryngoskop Airtraq č.3 A-011</t>
  </si>
  <si>
    <t>ZE503</t>
  </si>
  <si>
    <t>Videolaryngoskop Airtraq č.2 A-021</t>
  </si>
  <si>
    <t>ZE536</t>
  </si>
  <si>
    <t>Kanyla koronární 6,0 mm 215810</t>
  </si>
  <si>
    <t>ZE538</t>
  </si>
  <si>
    <t>Spojka Megkof 1/4-1/4 3300</t>
  </si>
  <si>
    <t>ZE548</t>
  </si>
  <si>
    <t>Kanyla arteriální femorální fem-flex FEMII018A</t>
  </si>
  <si>
    <t>ZE552</t>
  </si>
  <si>
    <t>Kanyla arteriální s dilatátorem fem-flex á 5 ks TFA02425</t>
  </si>
  <si>
    <t>ZE554</t>
  </si>
  <si>
    <t>Kanyla venózní femorální VFEM024</t>
  </si>
  <si>
    <t>ZE555</t>
  </si>
  <si>
    <t>Kanyla venózní femorální VFEM022</t>
  </si>
  <si>
    <t>ZE556</t>
  </si>
  <si>
    <t>Kanyla venózní femorální VFEM020</t>
  </si>
  <si>
    <t>ZE648</t>
  </si>
  <si>
    <t>Klip horizon M 30 x 6 bal. á 180 ks HZ2200</t>
  </si>
  <si>
    <t>ZF564</t>
  </si>
  <si>
    <t>Hadička k měření tlaku v mimotělním oběhu SC-87265_CZ</t>
  </si>
  <si>
    <t>ZF574</t>
  </si>
  <si>
    <t>Drén redon CH18 50 cm U2111800</t>
  </si>
  <si>
    <t>ZG002</t>
  </si>
  <si>
    <t>Sání perikardiální SU 29602</t>
  </si>
  <si>
    <t>ZG011</t>
  </si>
  <si>
    <t>Kanyla venózní femorální DVFEM018</t>
  </si>
  <si>
    <t>ZG129</t>
  </si>
  <si>
    <t>Hlavice biomedicus M422204A</t>
  </si>
  <si>
    <t>ZG133</t>
  </si>
  <si>
    <t>Katetr močový pro měření teploty ch12 bal. á 5 ks 179360-000120</t>
  </si>
  <si>
    <t>ZG134</t>
  </si>
  <si>
    <t>Katetr močový nelaton CH14 pro měření teploty 179360-000140</t>
  </si>
  <si>
    <t>ZG264</t>
  </si>
  <si>
    <t>Plegie cílená pacičky 30050</t>
  </si>
  <si>
    <t>ZG480</t>
  </si>
  <si>
    <t>Kauter DCFT pálení do protéz á 10 ks</t>
  </si>
  <si>
    <t>ZG848</t>
  </si>
  <si>
    <t>Děrovač aorty 4,0 mm bal. á 6 ks 8886822740</t>
  </si>
  <si>
    <t>ZH576</t>
  </si>
  <si>
    <t>Konektor 1/2X3/8X3/8 HY 0268</t>
  </si>
  <si>
    <t>ZJ746</t>
  </si>
  <si>
    <t>Spojka 3/8 - 1/4 bal. á 25 ks MEGK1H4300</t>
  </si>
  <si>
    <t>ZL514</t>
  </si>
  <si>
    <t>Hadička k měření tlaku S2589</t>
  </si>
  <si>
    <t>ZL515</t>
  </si>
  <si>
    <t>Spojka Y 1/2-3/8-3/8 á 25 ks MEYK1H5440</t>
  </si>
  <si>
    <t>ZL623</t>
  </si>
  <si>
    <t>Klipovač horizon open S-WIDE 20 cm zahnutý HZ137082</t>
  </si>
  <si>
    <t>ZL624</t>
  </si>
  <si>
    <t>Klipovač horizon open M 20 cm zahnutý HZ237081</t>
  </si>
  <si>
    <t>ZB451</t>
  </si>
  <si>
    <t>Trokar hrudní F32 8888-561076</t>
  </si>
  <si>
    <t>ZL783</t>
  </si>
  <si>
    <t>Láhev k odsávačce flovac 3l hadice 1,8 m 000-036-002</t>
  </si>
  <si>
    <t>ZL812</t>
  </si>
  <si>
    <t xml:space="preserve">Hadice z kardioplegie PVC set 3/16x 1/16,190 cm MEH83776-0                </t>
  </si>
  <si>
    <t>KC606</t>
  </si>
  <si>
    <t>mhv regent SJM, 21AGFN-756</t>
  </si>
  <si>
    <t>KC619</t>
  </si>
  <si>
    <t>mhv masters SJM, 23MJ-501</t>
  </si>
  <si>
    <t>KC620</t>
  </si>
  <si>
    <t>mhv masters SJM, 31MJ-501</t>
  </si>
  <si>
    <t>KC621</t>
  </si>
  <si>
    <t>mhv konduit SJM 23VAVGJ-515</t>
  </si>
  <si>
    <t>KC706</t>
  </si>
  <si>
    <t>ring annulo.tricuspid 4900T34</t>
  </si>
  <si>
    <t>KC709</t>
  </si>
  <si>
    <t>ring holder mitral 4450M28</t>
  </si>
  <si>
    <t>KH212</t>
  </si>
  <si>
    <t xml:space="preserve">chlopeň aortální regent 17AGFN-756 </t>
  </si>
  <si>
    <t>ZB153</t>
  </si>
  <si>
    <t>Vosk kostní Knochenwasch 2,5G 1029754</t>
  </si>
  <si>
    <t>ZD033</t>
  </si>
  <si>
    <t>Protéza cévní hemashield 28/15 175128</t>
  </si>
  <si>
    <t>ZH839</t>
  </si>
  <si>
    <t>Protéza cévní hemashield gold 8/20cm IGK0008-20</t>
  </si>
  <si>
    <t>KC605</t>
  </si>
  <si>
    <t>mhv regent SJM, 19AGFN-756</t>
  </si>
  <si>
    <t>KC607</t>
  </si>
  <si>
    <t>mhv regent SJM, 23AGFN-756</t>
  </si>
  <si>
    <t>KC608</t>
  </si>
  <si>
    <t>mhv regent SJM, 25AGFN-756</t>
  </si>
  <si>
    <t>KC613</t>
  </si>
  <si>
    <t>mhv masters SJM, 25MJ-501</t>
  </si>
  <si>
    <t>KC614</t>
  </si>
  <si>
    <t>mhv masters SJM, 27MJ-501</t>
  </si>
  <si>
    <t>KC615</t>
  </si>
  <si>
    <t>mhv masters SJM, 29MJ-501</t>
  </si>
  <si>
    <t>KC616</t>
  </si>
  <si>
    <t>graft aortální 25CAVGJ-515</t>
  </si>
  <si>
    <t>KC618</t>
  </si>
  <si>
    <t>záplata Biocor SJM B40-10 x 6 C0510</t>
  </si>
  <si>
    <t>KC705</t>
  </si>
  <si>
    <t>ring annulo.tricuspid 4900T32</t>
  </si>
  <si>
    <t>KC707</t>
  </si>
  <si>
    <t>ring annulo.tricuspid 4900T36</t>
  </si>
  <si>
    <t>KC708</t>
  </si>
  <si>
    <t>ring holder mitral 4450M26</t>
  </si>
  <si>
    <t>KC710</t>
  </si>
  <si>
    <t>ring holder mitral 4450M30</t>
  </si>
  <si>
    <t>KC712</t>
  </si>
  <si>
    <t>ring holder mitral 4450M34</t>
  </si>
  <si>
    <t>KF234</t>
  </si>
  <si>
    <t>cévní náhrada bio valsalva 25 mm VC3325</t>
  </si>
  <si>
    <t>ZC165</t>
  </si>
  <si>
    <t>Protéza cévní hemashield 18/15 175118</t>
  </si>
  <si>
    <t>ZF683</t>
  </si>
  <si>
    <t>Dlaha sternální uzamykatelná rovná 2,4 mm 460.024S</t>
  </si>
  <si>
    <t>ZF684</t>
  </si>
  <si>
    <t>Dlaha sternální uzamykatelná 2,4 mm 460.023</t>
  </si>
  <si>
    <t>ZF685</t>
  </si>
  <si>
    <t>Šroub samořezný unilock sternální 10 mm 04.501.110</t>
  </si>
  <si>
    <t>ZF686</t>
  </si>
  <si>
    <t>Šroub samořezný unilock sternální 12 mm 04.501.112</t>
  </si>
  <si>
    <t>ZG486</t>
  </si>
  <si>
    <t>Dlaha sternální uzamykatelná 2,4 mm 460.019</t>
  </si>
  <si>
    <t>ZH165</t>
  </si>
  <si>
    <t>Protéza cévní InterGard knitted 6/20cm IGK0006-20</t>
  </si>
  <si>
    <t>ZH558</t>
  </si>
  <si>
    <t>Šroub samořezný unilock sternální 14 mm 04.501.114</t>
  </si>
  <si>
    <t>ZH559</t>
  </si>
  <si>
    <t>Šroub samořezný unilock sternální 16 mm 04.501.116</t>
  </si>
  <si>
    <t>ZH560</t>
  </si>
  <si>
    <t>Šroub samořezný unilock sternální 18 mm 04.501.118</t>
  </si>
  <si>
    <t>ZI132</t>
  </si>
  <si>
    <t>Dlaha sternální 2,4 mm pro tělo sterna 460.045</t>
  </si>
  <si>
    <t>ZI865</t>
  </si>
  <si>
    <t>Protéza cévní hemashield, 38/15 cm 75138P</t>
  </si>
  <si>
    <t>ZI551</t>
  </si>
  <si>
    <t>Záplata křížková 007943</t>
  </si>
  <si>
    <t>ZD546</t>
  </si>
  <si>
    <t>Záplata křížková bal. á 5 ks 007828</t>
  </si>
  <si>
    <t>KC713</t>
  </si>
  <si>
    <t>ring holder mitral 4450M36</t>
  </si>
  <si>
    <t>KC711</t>
  </si>
  <si>
    <t>ring holder mitral 4450M32</t>
  </si>
  <si>
    <t>KC617</t>
  </si>
  <si>
    <t>graft aortální 27CAVGJ-515</t>
  </si>
  <si>
    <t>KD593</t>
  </si>
  <si>
    <t>cévka nelaton Ch12 MPI:110012</t>
  </si>
  <si>
    <t>KD594</t>
  </si>
  <si>
    <t>cévka nelaton Ch14 MPI:110014</t>
  </si>
  <si>
    <t>KD595</t>
  </si>
  <si>
    <t>cévka nelaton Ch16 MPI:110016</t>
  </si>
  <si>
    <t>ZB325</t>
  </si>
  <si>
    <t>Shunt intracoronary 1,50 mm á 5 ks 31150</t>
  </si>
  <si>
    <t>ZC627</t>
  </si>
  <si>
    <t>Balón kontrapulzační 40CC/7,5Fr IAB-05840-LWS</t>
  </si>
  <si>
    <t>ZC630</t>
  </si>
  <si>
    <t>Katetr 3 cestný set EU-12853-IMIN</t>
  </si>
  <si>
    <t>ZC636</t>
  </si>
  <si>
    <t>Katetr vent 17Fr 35 cm E061</t>
  </si>
  <si>
    <t>KG690</t>
  </si>
  <si>
    <t>katetr vasoview hemopro, ous C-VH-3000-W</t>
  </si>
  <si>
    <t>KH264</t>
  </si>
  <si>
    <t>disekční systém djumbodis 4</t>
  </si>
  <si>
    <t>ZA211</t>
  </si>
  <si>
    <t>Shunt sensor (čidlo pro CDI500) 510H</t>
  </si>
  <si>
    <t>ZA232</t>
  </si>
  <si>
    <t>Katetr fogarty okluzní 80 cm,14F 62080814F</t>
  </si>
  <si>
    <t>ZB583</t>
  </si>
  <si>
    <t>Shunt intracoronary 1,75 mm á 5 ks 31175</t>
  </si>
  <si>
    <t>ZC626</t>
  </si>
  <si>
    <t>Balón kontrapulzační 30CC/7,5Fr IAB-05830-LWS</t>
  </si>
  <si>
    <t>ZE312</t>
  </si>
  <si>
    <t>Shunt intracoronary 1,25 mm á 5 ks 31125</t>
  </si>
  <si>
    <t>ZH963</t>
  </si>
  <si>
    <t>Katetr fogarty okluzní 80 cm,22F 62080822F</t>
  </si>
  <si>
    <t>ZA125</t>
  </si>
  <si>
    <t>Katetr urologický cystofix FG 10 4440129</t>
  </si>
  <si>
    <t>ZC658</t>
  </si>
  <si>
    <t>Hemo clip plus small with Tape WK533835</t>
  </si>
  <si>
    <t>KD749</t>
  </si>
  <si>
    <t>nůžky fokus FCS9</t>
  </si>
  <si>
    <t>ZB627</t>
  </si>
  <si>
    <t>Hemo clip medium 533800</t>
  </si>
  <si>
    <t>ZL481</t>
  </si>
  <si>
    <t>Hemoclip plus medium 8" applier WK533110</t>
  </si>
  <si>
    <t>ZC966</t>
  </si>
  <si>
    <t>Set vavd-sada připoj. hadic 500050 bal. á 10 ks JH10.22807</t>
  </si>
  <si>
    <t>ZK340</t>
  </si>
  <si>
    <t>Set collectionTX cardio 04266</t>
  </si>
  <si>
    <t>ZA244</t>
  </si>
  <si>
    <t>Set hemofiltrační incl. BC 140 plus bal. á 10 ks P-0400</t>
  </si>
  <si>
    <t>ZA260</t>
  </si>
  <si>
    <t>Set k proplachu-adapter kardioplegický CDS004S</t>
  </si>
  <si>
    <t>ZA870</t>
  </si>
  <si>
    <t>Set bez kontr.vakua Yankauer 34092182</t>
  </si>
  <si>
    <t>ZE557</t>
  </si>
  <si>
    <t>Set zavaděcí perkutánní arteriální fem-flex PIKA</t>
  </si>
  <si>
    <t>ZE558</t>
  </si>
  <si>
    <t>Set zavaděcí perkutální venozní fem-flex PIKV</t>
  </si>
  <si>
    <t>ZK337</t>
  </si>
  <si>
    <t xml:space="preserve">Set procedure TX175 04256                             </t>
  </si>
  <si>
    <t>ZA853</t>
  </si>
  <si>
    <t>Šití prolen bl 5/0 bal. á 12 ks W8830</t>
  </si>
  <si>
    <t>ZB145</t>
  </si>
  <si>
    <t>Šití premicron zelený 3/0 bal. á 36 ks C0026815</t>
  </si>
  <si>
    <t>ZB146</t>
  </si>
  <si>
    <t>Šití premicron 5/0 bal. á 36 ks C0026903</t>
  </si>
  <si>
    <t>ZB154</t>
  </si>
  <si>
    <t>Šití premilene 5/0 bal. á 36 ks C0090012</t>
  </si>
  <si>
    <t>ZB155</t>
  </si>
  <si>
    <t>Šití premilene 4/0 bal. á 36 ks C0090013</t>
  </si>
  <si>
    <t>ZB280</t>
  </si>
  <si>
    <t>Šití prolen bl 2/0 bal. á 12 ks W8937</t>
  </si>
  <si>
    <t>ZB284</t>
  </si>
  <si>
    <t>Šití prolen 4/0 bal. á 12 ks W8935</t>
  </si>
  <si>
    <t>ZB537</t>
  </si>
  <si>
    <t>Šití prolen bl 7/0 bal. á 36 ks EH8020H</t>
  </si>
  <si>
    <t>ZB593</t>
  </si>
  <si>
    <t>Šití prolen 6/0 bal. á 36 ks 8711H</t>
  </si>
  <si>
    <t>ZB608</t>
  </si>
  <si>
    <t>Šití premicron zelený 2/0 bal. á 36 ks C0026057</t>
  </si>
  <si>
    <t>ZB609</t>
  </si>
  <si>
    <t>Šití premicron zelený 2/0 bal. á 36 ks C0026026</t>
  </si>
  <si>
    <t>ZB610</t>
  </si>
  <si>
    <t>Šití premicron zelený 3/0 bal. á 36 ks C0026005</t>
  </si>
  <si>
    <t>ZB717</t>
  </si>
  <si>
    <t>Šití prolen bl 4/0 bal. á 12 ks W8845</t>
  </si>
  <si>
    <t>ZF434</t>
  </si>
  <si>
    <t>Šití terylene 1USP 22006</t>
  </si>
  <si>
    <t>ZH325</t>
  </si>
  <si>
    <t>Šití cardioflon 0 19R35A</t>
  </si>
  <si>
    <t>ZJ183</t>
  </si>
  <si>
    <t>Šití optime 0 kožní bal. á 36 ks 18S35F</t>
  </si>
  <si>
    <t>ZJ662</t>
  </si>
  <si>
    <t>Šití optime 3/0 18S20M</t>
  </si>
  <si>
    <t>ZJ663</t>
  </si>
  <si>
    <t>Šití optime 2/0 18S30H</t>
  </si>
  <si>
    <t>ZA249</t>
  </si>
  <si>
    <t>Šití prolen bl 5/0 bal. á 12 ks W8556</t>
  </si>
  <si>
    <t>ZA866</t>
  </si>
  <si>
    <t>Šití prolen bl 6/0 bal. á 12 ks W8802</t>
  </si>
  <si>
    <t>ZA911</t>
  </si>
  <si>
    <t>Šití dafilon modrý 2/0 bal. á 36 ks C0932477</t>
  </si>
  <si>
    <t>ZB015</t>
  </si>
  <si>
    <t>Šití premilene 3/0 bal. á 36 ks C2090908</t>
  </si>
  <si>
    <t>ZB129</t>
  </si>
  <si>
    <t>Šití prolen 2/0 se40j. bal. á 12 ks W8852</t>
  </si>
  <si>
    <t>ZB148</t>
  </si>
  <si>
    <t>Šití premicron zelený 2/0 bal. á 36 ks C0026036</t>
  </si>
  <si>
    <t>ZB149</t>
  </si>
  <si>
    <t>Šití premicron Z/B 2/0 bal. á 24 ks B0027720</t>
  </si>
  <si>
    <t>ZB150</t>
  </si>
  <si>
    <t>Šití premicron Z/B 2/0 bal. á 24 ks B0027711</t>
  </si>
  <si>
    <t>ZB283</t>
  </si>
  <si>
    <t>Šití prolen bl 3/0 bal. á 12 ks W8844</t>
  </si>
  <si>
    <t>ZB286</t>
  </si>
  <si>
    <t>Šití prolen bl 7/0 bal. á 12 ks W8704</t>
  </si>
  <si>
    <t>ZB287</t>
  </si>
  <si>
    <t>Šití prolen 8/0 bal. á 12 ks W2777</t>
  </si>
  <si>
    <t>ZB514</t>
  </si>
  <si>
    <t>Šití tip cleaner bal. á 36 ks 4315</t>
  </si>
  <si>
    <t>ZB555</t>
  </si>
  <si>
    <t>Šití prolen bl 3/0 bal. á 12 ks W8522</t>
  </si>
  <si>
    <t>ZB617</t>
  </si>
  <si>
    <t>Šití prolen bl 4/0 bal. á 12 ks W8761</t>
  </si>
  <si>
    <t>ZB663</t>
  </si>
  <si>
    <t>Šití prolen bl 5/0 bal. á 12 ks W8721</t>
  </si>
  <si>
    <t>ZB718</t>
  </si>
  <si>
    <t>Šití prolen bl 4/0 bal. á 12 ks W8840</t>
  </si>
  <si>
    <t>ZB981</t>
  </si>
  <si>
    <t>Šití premicron bal. á 36 ks C0026905</t>
  </si>
  <si>
    <t>ZD385</t>
  </si>
  <si>
    <t>Šití premilene 2/0 bal. á 36 ks C0090909</t>
  </si>
  <si>
    <t>ZD449</t>
  </si>
  <si>
    <t>Šití prolen 3/0 se40j. bal. á 12 ks W8851</t>
  </si>
  <si>
    <t>ZE190</t>
  </si>
  <si>
    <t>Pásek na sternum á 12 ks EH395</t>
  </si>
  <si>
    <t>ZE343</t>
  </si>
  <si>
    <t>Steh gore-tex CV-4 TH22</t>
  </si>
  <si>
    <t>ZE529</t>
  </si>
  <si>
    <t>Šití premilene 4/0 bal. á 36 ks C0090338</t>
  </si>
  <si>
    <t>ZG826</t>
  </si>
  <si>
    <t>Šití cardioxyl s 26j 73P30F</t>
  </si>
  <si>
    <t>ZH803</t>
  </si>
  <si>
    <t>Šití prolen bl 6/0 bal. á 12 ks W8597</t>
  </si>
  <si>
    <t>ZI467</t>
  </si>
  <si>
    <t>Šití monoplus fialový bal. á 24 ks B0024091</t>
  </si>
  <si>
    <t>ZI468</t>
  </si>
  <si>
    <t>Šití cardioflon 3/0 19004</t>
  </si>
  <si>
    <t>ZI869</t>
  </si>
  <si>
    <t>Šití cardioflon 2/0 19R30A</t>
  </si>
  <si>
    <t>ZI870</t>
  </si>
  <si>
    <t>Šití premicron zelený bal. á 36 ks 5/0 C0026843</t>
  </si>
  <si>
    <t>ZJ181</t>
  </si>
  <si>
    <t>Šití optime 2/0 kožní bal. á 36 ks 18S30K</t>
  </si>
  <si>
    <t>ZJ325</t>
  </si>
  <si>
    <t>Šití optime 2/0 ba. á 36 ks 18G30H</t>
  </si>
  <si>
    <t>ZJ661</t>
  </si>
  <si>
    <t>Šití optime 3/0 18S20N</t>
  </si>
  <si>
    <t>ZK452</t>
  </si>
  <si>
    <t>Šití optime 3/0 18S20K</t>
  </si>
  <si>
    <t>ZK717</t>
  </si>
  <si>
    <t>Šití optime 0 bal. á 24 ks 18R35A</t>
  </si>
  <si>
    <t>ZB144</t>
  </si>
  <si>
    <t>Šití premicron zelený 2/0 bal. á 36 ks C0026816</t>
  </si>
  <si>
    <t>ZB700</t>
  </si>
  <si>
    <t>Šití premicron zelený 2/0 bal. á 36 ks C0026906</t>
  </si>
  <si>
    <t>ZE519</t>
  </si>
  <si>
    <t>Šití prolen 3/0 bal. á 12 ks W8936</t>
  </si>
  <si>
    <t>ZJ660</t>
  </si>
  <si>
    <t>Šití optime 2/0 18S30S</t>
  </si>
  <si>
    <t>ZK841</t>
  </si>
  <si>
    <t>Šití prolen bl 4/0 bal. á 12 ks W8831</t>
  </si>
  <si>
    <t>ZA258</t>
  </si>
  <si>
    <t>Jehla na plegii AR014VC</t>
  </si>
  <si>
    <t>ZA360</t>
  </si>
  <si>
    <t>Jehla sterican 0,5 x 25 mm oranžová 9186158</t>
  </si>
  <si>
    <t>ZB168</t>
  </si>
  <si>
    <t>Jehla chirurgická B10</t>
  </si>
  <si>
    <t>ZB206</t>
  </si>
  <si>
    <t>Jehla chirurgická G6</t>
  </si>
  <si>
    <t>ZB248</t>
  </si>
  <si>
    <t>Jehla chirurgická G7</t>
  </si>
  <si>
    <t>ZB460</t>
  </si>
  <si>
    <t>Jehla chirurgicka G8</t>
  </si>
  <si>
    <t>ZB478</t>
  </si>
  <si>
    <t>Jehla chirurgická B11</t>
  </si>
  <si>
    <t>ZB996</t>
  </si>
  <si>
    <t>Jehla chirurgická B9</t>
  </si>
  <si>
    <t>ZK199</t>
  </si>
  <si>
    <t>Jehla redon ostře zahnutá CH 10 BN913R</t>
  </si>
  <si>
    <t>ZB205</t>
  </si>
  <si>
    <t>Jehla chirurgická G4</t>
  </si>
  <si>
    <t>ZB260</t>
  </si>
  <si>
    <t>Jehla chirurgická G5</t>
  </si>
  <si>
    <t>ZB276</t>
  </si>
  <si>
    <t>Jehla chirurgická B8</t>
  </si>
  <si>
    <t>ZF984</t>
  </si>
  <si>
    <t>Jehla chirurgická B7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</si>
  <si>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</si>
  <si>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</si>
  <si>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</si>
  <si>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</si>
  <si>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ZF431</t>
  </si>
  <si>
    <t>Rukavice operační gammex PF sensitive vel. 7,5 353195</t>
  </si>
  <si>
    <t>ZK474</t>
  </si>
  <si>
    <t>Rukavice operační latexové s pudrem ansell medigrip plus vel. 6,5 302923</t>
  </si>
  <si>
    <t>ZK683</t>
  </si>
  <si>
    <t>Rukavice operační gammex PF sensitive vel. 7,0 353194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</si>
  <si>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</si>
  <si>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</si>
  <si>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</si>
  <si>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</si>
  <si>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</si>
  <si>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</si>
  <si>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ZF432</t>
  </si>
  <si>
    <t>Rukavice operační gammex PF sensitive vel. 8,0 353196</t>
  </si>
  <si>
    <t>ZJ718</t>
  </si>
  <si>
    <t>Rukavice operační gammex PF sensitive vel. 6,5 353193</t>
  </si>
  <si>
    <t>ZJ719</t>
  </si>
  <si>
    <t>Rukavice operační gammex PF sensitive vel. 6,0 353192</t>
  </si>
  <si>
    <t>ZL691</t>
  </si>
  <si>
    <t>Rukavice operační ansell sensi - touch vel. 5,5 bal. á 40 párů 8050150</t>
  </si>
  <si>
    <t>KG691</t>
  </si>
  <si>
    <t>set pls ecmo dlouhodobé životní podpory JH10.27818</t>
  </si>
  <si>
    <t>ZE952</t>
  </si>
  <si>
    <t>Kanyla arteriální femorální fem-flex FEMI016A</t>
  </si>
  <si>
    <t xml:space="preserve">Týdenní plán lékařských pracovních hodin nutný k zajištění provozu pracoviště - VÝKON (zůčtované hodiny v rámci úvazku + nad rámec úvazku ve sloupcích 8,9) </t>
  </si>
  <si>
    <t>107 - Pracoviště kardiologie</t>
  </si>
  <si>
    <t>505 - Pracoviště kardiochirurgie</t>
  </si>
  <si>
    <t>107</t>
  </si>
  <si>
    <t>V</t>
  </si>
  <si>
    <t>09115</t>
  </si>
  <si>
    <t>ODBĚR BIOLOGICKÉHO MATERIÁLU JINÉHO NEŽ KREV NA KV</t>
  </si>
  <si>
    <t>09119</t>
  </si>
  <si>
    <t xml:space="preserve">ODBĚR KRVE ZE ŽÍLY U DOSPĚLÉHO NEBO DÍTĚTE NAD 10 </t>
  </si>
  <si>
    <t>09215</t>
  </si>
  <si>
    <t>INJEKCE I. M., S. C., I. D.</t>
  </si>
  <si>
    <t>09233</t>
  </si>
  <si>
    <t>INJEKČNÍ OKRSKOVÁ ANESTÉZIE</t>
  </si>
  <si>
    <t>09511</t>
  </si>
  <si>
    <t>MINIMÁLNÍ KONTAKT LÉKAŘE S PACIENTEM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</si>
  <si>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</si>
  <si>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</si>
  <si>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</si>
  <si>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</si>
  <si>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</si>
  <si>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</si>
  <si>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</si>
  <si>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</si>
  <si>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</si>
  <si>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</si>
  <si>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</si>
  <si>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</si>
  <si>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</si>
  <si>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</si>
  <si>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17263</t>
  </si>
  <si>
    <t>SPECIALIZOVANÁ KONTRASTNÍ ECHOKARDIOGRAFIE</t>
  </si>
  <si>
    <t>17264</t>
  </si>
  <si>
    <t>ZAVEDENÍ JÍCNOVÉ ECHOKARDIOGRAFICKÉ SONDY</t>
  </si>
  <si>
    <t>17266</t>
  </si>
  <si>
    <t>SPECIALIZOVANÁ ZÁTĚŽOVÁ ECHOKARDIOGRAFIE FARMAKOLO</t>
  </si>
  <si>
    <t>17273</t>
  </si>
  <si>
    <t>VYSOCE SPECIALIZOVANÁ KONTRASTNÍ ECHOKARDIOGRAFIE</t>
  </si>
  <si>
    <t>89517</t>
  </si>
  <si>
    <t>UZ DUPLEXNÍ VYŠETŘENÍ DVOU A VÍCE CÉV, T. J. MORFO</t>
  </si>
  <si>
    <t>09543</t>
  </si>
  <si>
    <t>REGULAČNÍ POPLATEK ZA NÁVŠTĚVU -- POPLATEK UHRAZEN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</si>
  <si>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</si>
  <si>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</si>
  <si>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</si>
  <si>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</si>
  <si>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</si>
  <si>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09523</t>
  </si>
  <si>
    <t>EDUKAČNÍ POHOVOR LÉKAŘE S NEMOCNÝM ČI RODINOU</t>
  </si>
  <si>
    <t>11012</t>
  </si>
  <si>
    <t xml:space="preserve"> </t>
  </si>
  <si>
    <t>11021</t>
  </si>
  <si>
    <t>KOMPLEXNÍ VYŠETŘENÍ INTERNISTOU</t>
  </si>
  <si>
    <t>11022</t>
  </si>
  <si>
    <t>CÍLENÉ VYŠETŘENÍ INTERNISTOU</t>
  </si>
  <si>
    <t>17271</t>
  </si>
  <si>
    <t>VYSOCE SPECIALIZOVANÉ ECHOKARDIOGRAFICKÉ VYŠETŘENÍ</t>
  </si>
  <si>
    <t>51012</t>
  </si>
  <si>
    <t>51013</t>
  </si>
  <si>
    <t>51021</t>
  </si>
  <si>
    <t>KOMPLEXNÍ VYŠETŘENÍ CHIRURGEM</t>
  </si>
  <si>
    <t>51023</t>
  </si>
  <si>
    <t>KONTROLNÍ VYŠETŘENÍ CHIRURGEM</t>
  </si>
  <si>
    <t>51821</t>
  </si>
  <si>
    <t>CHIRURGICKÉ ODSTRANĚNÍ CIZÍHO TĚLESA</t>
  </si>
  <si>
    <t>51825</t>
  </si>
  <si>
    <t>SEKUNDÁRNÍ SUTURA RÁNY</t>
  </si>
  <si>
    <t>55021</t>
  </si>
  <si>
    <t>KOMPLEXNÍ VYŠETŘENÍ KARDIOCHIRURGEM</t>
  </si>
  <si>
    <t>55023</t>
  </si>
  <si>
    <t>KONTROLNÍ VYŠETŘENÍ KARDIOCHIRURGEM</t>
  </si>
  <si>
    <t>57243</t>
  </si>
  <si>
    <t>HRUDNÍ PUNKCE</t>
  </si>
  <si>
    <t>09547</t>
  </si>
  <si>
    <t>REGULAČNÍ POPLATEK -- POJIŠTĚNEC OD ÚHRADY POPLATK</t>
  </si>
  <si>
    <t>09545</t>
  </si>
  <si>
    <t>REGULAČNÍ POPLATEK ZA POHOTOVOSTNÍ SLUŽBU -- POPLA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</si>
  <si>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</si>
  <si>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</si>
  <si>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</si>
  <si>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</si>
  <si>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</si>
  <si>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</si>
  <si>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</si>
  <si>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</si>
  <si>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11 - ORTOPEDICKÁ KLINIKA</t>
  </si>
  <si>
    <t>16 - KLINIKA PLICNÍCH NEMOCÍ A TUBERKULÓZY</t>
  </si>
  <si>
    <t>17 - NEUROLOGICKÁ KLINIKA</t>
  </si>
  <si>
    <t>18 - KLINIKA PSYCHIATRIE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</si>
  <si>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</si>
  <si>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</si>
  <si>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</si>
  <si>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</si>
  <si>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</si>
  <si>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</si>
  <si>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</si>
  <si>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51022</t>
  </si>
  <si>
    <t>CÍLENÉ VYŠETŘENÍ CHIRURGEM</t>
  </si>
  <si>
    <t>55022</t>
  </si>
  <si>
    <t>CÍLENÉ VYŠETŘENÍ KARDIOCHIRURGEM</t>
  </si>
  <si>
    <t>5T5</t>
  </si>
  <si>
    <t>02</t>
  </si>
  <si>
    <t>03</t>
  </si>
  <si>
    <t>04</t>
  </si>
  <si>
    <t>05</t>
  </si>
  <si>
    <t>06</t>
  </si>
  <si>
    <t>07</t>
  </si>
  <si>
    <t>08</t>
  </si>
  <si>
    <t>11</t>
  </si>
  <si>
    <t>16</t>
  </si>
  <si>
    <t>17</t>
  </si>
  <si>
    <t>18</t>
  </si>
  <si>
    <t>21</t>
  </si>
  <si>
    <t>30</t>
  </si>
  <si>
    <t>31</t>
  </si>
  <si>
    <t>32</t>
  </si>
  <si>
    <t>17233</t>
  </si>
  <si>
    <t>DOČASNÁ SRDEČNÍ STIMULACE</t>
  </si>
  <si>
    <t>17244</t>
  </si>
  <si>
    <t>24-HODINOVÉ TELEMETRICKÉ SLEDOVÁNÍ MIMO JIP</t>
  </si>
  <si>
    <t>17520</t>
  </si>
  <si>
    <t>KARDIOVERSE ELEKTRICKÁ (NIKOLIV PŘI RESUSCITACI)</t>
  </si>
  <si>
    <t>55211</t>
  </si>
  <si>
    <t>IMPLANTACE KARDIOSTIMULÁTORU PRO JEDNODUTINOVOU KA</t>
  </si>
  <si>
    <t>55213</t>
  </si>
  <si>
    <t>PRIMOIMPLANTACE KARDIOSTIMULÁTORU PRO DVOUDUTINOVO</t>
  </si>
  <si>
    <t>5F1</t>
  </si>
  <si>
    <t>51239</t>
  </si>
  <si>
    <t xml:space="preserve">RADIKÁLNÍ EXSTIRPACE AXILÁRNÍCH NEBO INQUINÁLNÍCH </t>
  </si>
  <si>
    <t>51343</t>
  </si>
  <si>
    <t>LOKÁLNÍ EXCIZE JATER NEBO OŠETŘENÍ MALÉ TRHLINY JA</t>
  </si>
  <si>
    <t>51353</t>
  </si>
  <si>
    <t>PUNKCE, ODSÁTÍ TENKÉHO STŘEVA, MANIPULACE SE STŘEV</t>
  </si>
  <si>
    <t>APENDEKTOMIE NEBO OPERAČNÍ DRENÁŽ PERIAPENDIKULÁRN</t>
  </si>
  <si>
    <t>54120</t>
  </si>
  <si>
    <t>ANEURYSMA BŘIŠNÍ AORTY (NÁHRADA BIFURKAČNÍ PROTÉZO</t>
  </si>
  <si>
    <t>54190</t>
  </si>
  <si>
    <t>OSTATNÍ REKONSTRUKCE TEPEN A BY-PASSY</t>
  </si>
  <si>
    <t>54340</t>
  </si>
  <si>
    <t>TEPENNÁ EMBOLEKTOMIE, TROMBEKTOMIE</t>
  </si>
  <si>
    <t>54810</t>
  </si>
  <si>
    <t>PEROPERAČNÍ ANGIOGRAFIE</t>
  </si>
  <si>
    <t>57247</t>
  </si>
  <si>
    <t>PNEUMONEKTOMIE, NEBO LOBEKTOMIE, NEBO BILOBEKTOMIE</t>
  </si>
  <si>
    <t>57251</t>
  </si>
  <si>
    <t>KLÍNOVITÁ RESEKCE PLIC NEBO ENUKLEACE TUMORU</t>
  </si>
  <si>
    <t>61167</t>
  </si>
  <si>
    <t>TRANSPOZICE FASCIOKUTÁNNÍHO LALOKU</t>
  </si>
  <si>
    <t>62320</t>
  </si>
  <si>
    <t>NEKREKTOMIE DO 5 % POVRCHU TĚLA - TANGENCIÁLNÍ NEB</t>
  </si>
  <si>
    <t>07546</t>
  </si>
  <si>
    <t>(DRG) OTEVŘENÝ PŘÍSTUP</t>
  </si>
  <si>
    <t>07564</t>
  </si>
  <si>
    <t>(DRG) EMERGENTNÍ OPERACE KVCH</t>
  </si>
  <si>
    <t>07563</t>
  </si>
  <si>
    <t>(DRG) URGENTNÍ OPERACE KVCH</t>
  </si>
  <si>
    <t>07543</t>
  </si>
  <si>
    <t>(DRG) PRIMOOPERACE</t>
  </si>
  <si>
    <t>07550</t>
  </si>
  <si>
    <t>(DRG) ENDOVASKULÁRNÍ PŘÍSTUP PERKUTÁNNÍ NEBO S?PRE</t>
  </si>
  <si>
    <t>07379</t>
  </si>
  <si>
    <t>(VZP) BYPASS NEBO NÁHRADA ILIKO - FEMORÁLNÍ PROTET</t>
  </si>
  <si>
    <t>07551</t>
  </si>
  <si>
    <t>(DRG) HYBRIDNÍ PŘÍSTUP</t>
  </si>
  <si>
    <t>07552</t>
  </si>
  <si>
    <t>(DRG) OPERAČNÍ VÝKON BEZ MIMOTĚLNÍHO OBĚHU</t>
  </si>
  <si>
    <t>07554</t>
  </si>
  <si>
    <t>(DRG) OPERAČNÍ VÝKON S MIMOTĚLNÍM OBĚHEM, PERIFERN</t>
  </si>
  <si>
    <t>07469</t>
  </si>
  <si>
    <t>(VZP) EMBOLECTOMIE A. POPLITEA A BÉRCOVÝCH TEPEN</t>
  </si>
  <si>
    <t>07182</t>
  </si>
  <si>
    <t>(DRG) ZAVEDENÍ STENTU ČI STENTGRAFTU DO OBLOUKU AO</t>
  </si>
  <si>
    <t>5F5</t>
  </si>
  <si>
    <t>1</t>
  </si>
  <si>
    <t>0001093</t>
  </si>
  <si>
    <t xml:space="preserve">PENICILIN G 1,0 DRASELNÁ SOĹ BIOTIKA              </t>
  </si>
  <si>
    <t>0003708</t>
  </si>
  <si>
    <t xml:space="preserve">ZYVOXID 2 MG/ML INFUZNÍ ROZTOK                    </t>
  </si>
  <si>
    <t>0006480</t>
  </si>
  <si>
    <t xml:space="preserve">OCPLEX                                            </t>
  </si>
  <si>
    <t>0008807</t>
  </si>
  <si>
    <t xml:space="preserve">DALACIN C                                         </t>
  </si>
  <si>
    <t>0008808</t>
  </si>
  <si>
    <t>0011706</t>
  </si>
  <si>
    <t xml:space="preserve">BISEPTOL 480                                      </t>
  </si>
  <si>
    <t>0011785</t>
  </si>
  <si>
    <t xml:space="preserve">AMIKIN 1 G                                        </t>
  </si>
  <si>
    <t>0014583</t>
  </si>
  <si>
    <t xml:space="preserve">TIENAM 500 MG/500 MG I.V.                         </t>
  </si>
  <si>
    <t>0015651</t>
  </si>
  <si>
    <t xml:space="preserve">CIPLOX INFÚZNÍ ROZTOK                             </t>
  </si>
  <si>
    <t>0015669</t>
  </si>
  <si>
    <t xml:space="preserve">CEFTAX 1000                                       </t>
  </si>
  <si>
    <t>0016600</t>
  </si>
  <si>
    <t xml:space="preserve">UNASYN                                            </t>
  </si>
  <si>
    <t>0017810</t>
  </si>
  <si>
    <t xml:space="preserve">TAZOCIN 4,5 G                                     </t>
  </si>
  <si>
    <t>0025746</t>
  </si>
  <si>
    <t xml:space="preserve">INVANZ 1 G                                        </t>
  </si>
  <si>
    <t>0049193</t>
  </si>
  <si>
    <t>0053922</t>
  </si>
  <si>
    <t xml:space="preserve">CIPHIN PRO INFUSIONE 200 MG/100 ML                </t>
  </si>
  <si>
    <t>0056801</t>
  </si>
  <si>
    <t xml:space="preserve">KLACID I.V.                                       </t>
  </si>
  <si>
    <t>0058092</t>
  </si>
  <si>
    <t xml:space="preserve">CEFAZOLIN SANDOZ 1 G                              </t>
  </si>
  <si>
    <t>0059830</t>
  </si>
  <si>
    <t xml:space="preserve">CIPRINOL 200 MG/100 ML                            </t>
  </si>
  <si>
    <t xml:space="preserve">HAEMOCOMPLETTAN P                                 </t>
  </si>
  <si>
    <t>0065989</t>
  </si>
  <si>
    <t xml:space="preserve">MYCOMAX INF                                       </t>
  </si>
  <si>
    <t>0066020</t>
  </si>
  <si>
    <t xml:space="preserve">AUGMENTIN 1,2 G                                   </t>
  </si>
  <si>
    <t>0068998</t>
  </si>
  <si>
    <t xml:space="preserve">AMPICILIN 1,0 BIOTIKA                             </t>
  </si>
  <si>
    <t>0072972</t>
  </si>
  <si>
    <t xml:space="preserve">AMOKSIKLAV 1,2 G                                  </t>
  </si>
  <si>
    <t>0075634</t>
  </si>
  <si>
    <t xml:space="preserve">PROTHROMPLEX TOTAL NF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</si>
  <si>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</si>
  <si>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</si>
  <si>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</si>
  <si>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</si>
  <si>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</si>
  <si>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</si>
  <si>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0077024</t>
  </si>
  <si>
    <t xml:space="preserve">ULTRAVIST 300                                     </t>
  </si>
  <si>
    <t>0083050</t>
  </si>
  <si>
    <t xml:space="preserve">SEFOTAK 1 G                                       </t>
  </si>
  <si>
    <t>0083417</t>
  </si>
  <si>
    <t xml:space="preserve">MERONEM 1 G                                       </t>
  </si>
  <si>
    <t>0083487</t>
  </si>
  <si>
    <t xml:space="preserve">MERONEM 500 MG                                    </t>
  </si>
  <si>
    <t>0087199</t>
  </si>
  <si>
    <t xml:space="preserve">MAXIPIME 1 G                                      </t>
  </si>
  <si>
    <t>0087200</t>
  </si>
  <si>
    <t xml:space="preserve">MAXIPIME 2 G                                      </t>
  </si>
  <si>
    <t>0092289</t>
  </si>
  <si>
    <t xml:space="preserve">EDICIN 0,5 G                                      </t>
  </si>
  <si>
    <t>0092290</t>
  </si>
  <si>
    <t xml:space="preserve">EDICIN 1 G                                        </t>
  </si>
  <si>
    <t>0092359</t>
  </si>
  <si>
    <t xml:space="preserve">PROSTAPHLIN 1000 MG                               </t>
  </si>
  <si>
    <t>0093173</t>
  </si>
  <si>
    <t xml:space="preserve">ANTITHROMBIN III IMMUNO                           </t>
  </si>
  <si>
    <t>0093174</t>
  </si>
  <si>
    <t>0094176</t>
  </si>
  <si>
    <t xml:space="preserve">CEFOTAXIME LEK 1 G PRÁŠEK PRO PŘÍPRAVU INJEKČNÍHO </t>
  </si>
  <si>
    <t>0096414</t>
  </si>
  <si>
    <t xml:space="preserve">GENTAMICIN LEK 80 MG/2 ML                         </t>
  </si>
  <si>
    <t>0097687</t>
  </si>
  <si>
    <t>0098212</t>
  </si>
  <si>
    <t>0104051</t>
  </si>
  <si>
    <t xml:space="preserve">HUMAN ALBUMIN 200 G/L BAXTER                      </t>
  </si>
  <si>
    <t>0125249</t>
  </si>
  <si>
    <t xml:space="preserve">CIPROFLOXACIN KABI 400 MG/200 ML INFUZNÍ ROZTOK   </t>
  </si>
  <si>
    <t>0125255</t>
  </si>
  <si>
    <t xml:space="preserve">CIPROFLOXACIN KABI 200 MG/100 ML INFUZNÍ ROZTOK   </t>
  </si>
  <si>
    <t>0129767</t>
  </si>
  <si>
    <t xml:space="preserve">IMIPENEM/CILASTATIN KABI 500 MG/500 MG            </t>
  </si>
  <si>
    <t>0131656</t>
  </si>
  <si>
    <t xml:space="preserve">CEFTAZIDIM KABI 2 GM                              </t>
  </si>
  <si>
    <t>0137483</t>
  </si>
  <si>
    <t xml:space="preserve">ANBINEX                                           </t>
  </si>
  <si>
    <t>0162187</t>
  </si>
  <si>
    <t>0164246</t>
  </si>
  <si>
    <t xml:space="preserve">CEFTAZIDIM STRAGEN 1 G                            </t>
  </si>
  <si>
    <t>0164247</t>
  </si>
  <si>
    <t xml:space="preserve">CEFTAZIDIM STRAGEN 2 G                            </t>
  </si>
  <si>
    <t>0164350</t>
  </si>
  <si>
    <t xml:space="preserve">TAZOCIN 4 G/0,5 G                                 </t>
  </si>
  <si>
    <t>2</t>
  </si>
  <si>
    <t>0007955</t>
  </si>
  <si>
    <t xml:space="preserve">ERYTROCYTY DELEUKOTIZOVANÉ                        </t>
  </si>
  <si>
    <t>0107931</t>
  </si>
  <si>
    <t xml:space="preserve">TROMBOCYTY Z AFERÉZY                            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</si>
  <si>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</si>
  <si>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</si>
  <si>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</si>
  <si>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</si>
  <si>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3</t>
  </si>
  <si>
    <t>0001018</t>
  </si>
  <si>
    <t xml:space="preserve">ŠROUB SAMOŘEZNÝ KORTIKÁLNÍ MALÝ FRAGMENTY OCEL    </t>
  </si>
  <si>
    <t>0003008</t>
  </si>
  <si>
    <t>DLAHA ROVNÁ REKONSTRUKČNÍ PÁNEV MALÝ FRAGMENT OCEL</t>
  </si>
  <si>
    <t>0026096</t>
  </si>
  <si>
    <t xml:space="preserve">ROURKA ENDOBRONCHIÁLNÍ DOUBLE LUMEN LEVÝ BRONCHUS </t>
  </si>
  <si>
    <t>0030652</t>
  </si>
  <si>
    <t xml:space="preserve">TROKAR THORACOPORT 5.5;10.5;11.5;15 MM            </t>
  </si>
  <si>
    <t>0037235</t>
  </si>
  <si>
    <t>PROTÉZA GORE-TEX CÉVNÍ - PRUŽNÁ STANDART S KROUŽKY</t>
  </si>
  <si>
    <t>0042242</t>
  </si>
  <si>
    <t xml:space="preserve">NÁHRADA KOTNÍKU OSG VLOŽKA                        </t>
  </si>
  <si>
    <t>0043082</t>
  </si>
  <si>
    <t xml:space="preserve">CHLOPEŇ SRDEČNÍ BIOLOGICKÁ - BOVINNÍ AORTÁLNÍ     </t>
  </si>
  <si>
    <t>0043119</t>
  </si>
  <si>
    <t xml:space="preserve">ŠTĚP ALLOGENNÍ KOSTNÍ ZMRAZENÝ                    </t>
  </si>
  <si>
    <t>0043138</t>
  </si>
  <si>
    <t xml:space="preserve">CHLOPEŇ SRDEČNÍ BIOPROTETICKÁ - BOVINNÍ           </t>
  </si>
  <si>
    <t>0043155</t>
  </si>
  <si>
    <t>CHLOPEŇ SRDEČNÍ BIOLOGICKÁ - BOVINNÍ AORTÁLNÍ MAGN</t>
  </si>
  <si>
    <t>0043157</t>
  </si>
  <si>
    <t xml:space="preserve">CHLOPEŇ SRDEČNÍ BIOLOGICKÁ - BOVINNÍ MITRÁLNÍ     </t>
  </si>
  <si>
    <t>0043159</t>
  </si>
  <si>
    <t xml:space="preserve">CHLOPEŇ SRDEČNÍ BIOLOGICKÁ - PRASEČÍ AORTÁLNÍ     </t>
  </si>
  <si>
    <t>0043168</t>
  </si>
  <si>
    <t xml:space="preserve">CHLOPEŇ SRDEČNÍ BIOLOGICKÁ - PRASEČÍ EPIC         </t>
  </si>
  <si>
    <t>0043169</t>
  </si>
  <si>
    <t xml:space="preserve">CHLOPEŇ SRDEČNÍ BIOLOGICKÁ - PRASEČÍ EPIC SUPRA   </t>
  </si>
  <si>
    <t>0043173</t>
  </si>
  <si>
    <t>CHLOPEŇ SRDEČNÍ BIOLOGICKÁ - PRASEČÍ + AORTÁLNÍ KO</t>
  </si>
  <si>
    <t>0046245</t>
  </si>
  <si>
    <t xml:space="preserve">BIO-PUMP BPX-80,BP50                              </t>
  </si>
  <si>
    <t>0046247</t>
  </si>
  <si>
    <t xml:space="preserve">OBĚH MIMOTĚLNÍ - BIO-PROBE INSERT                 </t>
  </si>
  <si>
    <t>0046581</t>
  </si>
  <si>
    <t xml:space="preserve">OXYGENÁTOR MEMBRÁNOVÝ TERUMO CAPIOX RX-R          </t>
  </si>
  <si>
    <t>0046582</t>
  </si>
  <si>
    <t xml:space="preserve">OXYGENÁTOR CX SX, RX, RX R, PŘÍSLUŠENSTVÍ PX      </t>
  </si>
  <si>
    <t>0046623</t>
  </si>
  <si>
    <t xml:space="preserve">OXYGENÁTOR MEMBRÁNOVÝ HILITE 7000 ME 6201 0001    </t>
  </si>
  <si>
    <t>0046625</t>
  </si>
  <si>
    <t xml:space="preserve">OXYGENÁTOR MEMBRÁNOVÝ HILITE 7000 RHEO            </t>
  </si>
  <si>
    <t>0046642</t>
  </si>
  <si>
    <t>OXYGENÁTOR-REZERVOÁR TVRDÝ HILITE MVC ME 6221 XXXX</t>
  </si>
  <si>
    <t>0046646</t>
  </si>
  <si>
    <t xml:space="preserve">OXYGENÁTOR-REZERVOÁR TVRDÝ HILITE MVC RHEOPARIN   </t>
  </si>
  <si>
    <t>0046647</t>
  </si>
  <si>
    <t xml:space="preserve">OXYGENÁTOR-SET HADICOVÝ STANDARDNÍ                </t>
  </si>
  <si>
    <t>0046648</t>
  </si>
  <si>
    <t>OBĚH MIMOTĚLNÍ - OXYGENÁTOR-SET HADICOVÝ STANDARDN</t>
  </si>
  <si>
    <t>0046655</t>
  </si>
  <si>
    <t xml:space="preserve">OXYGENÁTOR-KANYLA AORTÁLNÍ DO KOŘENE AORTY        </t>
  </si>
  <si>
    <t>0046657</t>
  </si>
  <si>
    <t xml:space="preserve">OXYGENÁTOR-KANYLA ODVZDUŠŇOVACÍ/ ODLEHČOVACÍ      </t>
  </si>
  <si>
    <t>0046662</t>
  </si>
  <si>
    <t xml:space="preserve">OXYGENÁTOR-KANYLA ODSÁVACÍ ME S 95 XX             </t>
  </si>
  <si>
    <t>0047307</t>
  </si>
  <si>
    <t>KATETR ABLAČNÍ ATS CRYOMAZE SURGIFROST,60SF2,60SFX</t>
  </si>
  <si>
    <t>0047498</t>
  </si>
  <si>
    <t xml:space="preserve">PROTÉZA CÉVNÍ TKANÁ TUBULÁRNÍ 175XXXP             </t>
  </si>
  <si>
    <t>0047646</t>
  </si>
  <si>
    <t xml:space="preserve">SYSTÉM ANULOPLASTICKÝ 4900                        </t>
  </si>
  <si>
    <t>0047757</t>
  </si>
  <si>
    <t xml:space="preserve">OXYGENÁTOR-KANYLA ŽILNÍ                           </t>
  </si>
  <si>
    <t>0047759</t>
  </si>
  <si>
    <t>0047783</t>
  </si>
  <si>
    <t>PODPORA MECHANICKÁ SRDEČNÍ - BIO-PUMPA STOECKERT S</t>
  </si>
  <si>
    <t>0048302</t>
  </si>
  <si>
    <t xml:space="preserve">ZAVADĚČ STIMULAČNÍCH ELEKTROD DVOJITÝ 5212537     </t>
  </si>
  <si>
    <t>0048337</t>
  </si>
  <si>
    <t xml:space="preserve">LEPIDLO BIOLOGICKÉ CRYOLIFE BG-3005               </t>
  </si>
  <si>
    <t>0048338</t>
  </si>
  <si>
    <t xml:space="preserve">LEPIDLO BIOLOGICKÉ CRYOLIFE BG-3010               </t>
  </si>
  <si>
    <t>0048599</t>
  </si>
  <si>
    <t xml:space="preserve">OXYGENÁTOR-SADA: HEPARIN.KANYLA DVOUSTUP.VENOZNÍ  </t>
  </si>
  <si>
    <t>0048601</t>
  </si>
  <si>
    <t xml:space="preserve">OBĚH MIMOTĚLNÍ - OXYGENÁTOR SADA - HEPARIN.KANYLA </t>
  </si>
  <si>
    <t>0048606</t>
  </si>
  <si>
    <t xml:space="preserve">KATETR ABLAČNÍ ATS CRYOMAZE FROSTBYTE,60CM1       </t>
  </si>
  <si>
    <t>0048630</t>
  </si>
  <si>
    <t>KARDIOSTIMULÁTOR DVOUDUTINOVÝ VERITY ADX XL DR 535</t>
  </si>
  <si>
    <t>0048632</t>
  </si>
  <si>
    <t>KARDIOSTIMULÁTOR JEDNODUTINOVÝ VERITY ADX XL SR 51</t>
  </si>
  <si>
    <t>0049026</t>
  </si>
  <si>
    <t xml:space="preserve">SOUPRAVA DRENÁŽNÍ K PUNKCI PERIKARDU              </t>
  </si>
  <si>
    <t>0049191</t>
  </si>
  <si>
    <t xml:space="preserve">KATETR CENTRÁLNÍ VENÓZNÍ ARROW GARD BLUE          </t>
  </si>
  <si>
    <t>0049302</t>
  </si>
  <si>
    <t xml:space="preserve">KANYLA KARDIOPLEGICKÁ,RETROGRÁDNÍ, RSH-MR14S-L    </t>
  </si>
  <si>
    <t>0049333</t>
  </si>
  <si>
    <t xml:space="preserve">SADA PRO ODBĚR V.SAPHENY A A.RADIALIS PRO BYPASS  </t>
  </si>
  <si>
    <t>0049488</t>
  </si>
  <si>
    <t>STAPLER LINEÁRNÍ -  ECHELON, ETS FLEX 45MM,60MM, D</t>
  </si>
  <si>
    <t>0049489</t>
  </si>
  <si>
    <t>ZÁSOBNÍK DO STAPLERU - ECHELON, ETS FLEX BÍLÝ,MODR</t>
  </si>
  <si>
    <t>0049546</t>
  </si>
  <si>
    <t xml:space="preserve">KARDIOSTEH TEVDEK                                 </t>
  </si>
  <si>
    <t>0049759</t>
  </si>
  <si>
    <t xml:space="preserve">KARDIOSTEH GORE-TEX                               </t>
  </si>
  <si>
    <t>0050249</t>
  </si>
  <si>
    <t xml:space="preserve">SET AUTOTRANSFÚZNÍ AT 1 9005101                   </t>
  </si>
  <si>
    <t>0050251</t>
  </si>
  <si>
    <t xml:space="preserve">SET AUTOTRANSFÚZNÍ-HADICE SACÍ 9108481            </t>
  </si>
  <si>
    <t>0050252</t>
  </si>
  <si>
    <t xml:space="preserve">SET AUTOTRANSFÚZNÍ-VAK REINFUZNÍ                  </t>
  </si>
  <si>
    <t>0051199</t>
  </si>
  <si>
    <t>KROUŽEK ANULOPLASTICKÝ MEMO 3D, VELIKOST SMD24 - S</t>
  </si>
  <si>
    <t>0051227</t>
  </si>
  <si>
    <t xml:space="preserve">KATETR ABLAČNÍ BIPOLÁRNÍ - ATRICURE               </t>
  </si>
  <si>
    <t>0051228</t>
  </si>
  <si>
    <t>KATETR ABLAČNÍ BIPOLÁRNÍ MINI-INVAZÍVNÍ(ENDO)PRAVÝ</t>
  </si>
  <si>
    <t>0051230</t>
  </si>
  <si>
    <t xml:space="preserve">KATETR ABLAČNÍ BIPOLÁRNÍ(PERO ABLAČNÍ) - ATRICURE </t>
  </si>
  <si>
    <t>0051231</t>
  </si>
  <si>
    <t xml:space="preserve">DISEKTOR-SONDA PREPARAČNÍ-WOLF LUMITIP            </t>
  </si>
  <si>
    <t>0051582</t>
  </si>
  <si>
    <t>ELEKTRODA STIMULAČNÍ BIPOLÁRNÍ TENDRIL ST 1788 T/T</t>
  </si>
  <si>
    <t>0051889</t>
  </si>
  <si>
    <t xml:space="preserve">CHLOPEŇ SRDEČNÍ MECHANICKÁ SJM,SÉR.MASTERS        </t>
  </si>
  <si>
    <t>0051947</t>
  </si>
  <si>
    <t>ZÁPLATA SRDEČNÍ PERIKARDIÁLNÍ SJM BIOCOR, B40-10X6</t>
  </si>
  <si>
    <t>0052279</t>
  </si>
  <si>
    <t xml:space="preserve">CHLOPEŇ SRDEČNÍ MECHANICKÁ SJM REGENT             </t>
  </si>
  <si>
    <t>0053197</t>
  </si>
  <si>
    <t xml:space="preserve">SENSOR K MĚŘENÍ EXTRAKORP.PARC.TLAKU KYSLÍKU      </t>
  </si>
  <si>
    <t>0053485</t>
  </si>
  <si>
    <t xml:space="preserve">ENDOŠITÍ - BEZ ZÁSOBNÍKU - ENDO STITCH 10MM       </t>
  </si>
  <si>
    <t>0053801</t>
  </si>
  <si>
    <t>ECMO - OXYGENÁTOR,PLS-SYSTÉM DLOUHODOBÉ ŽIVOTNÍ PO</t>
  </si>
  <si>
    <t>0053941</t>
  </si>
  <si>
    <t xml:space="preserve">PROTÉZA CÉVNÍ PLETENÁ HEMASHIELD GOLD 0951XX      </t>
  </si>
  <si>
    <t>0056268</t>
  </si>
  <si>
    <t xml:space="preserve">KROUŽEK ANULOPLASTICKÝ 4450                       </t>
  </si>
  <si>
    <t>0056291</t>
  </si>
  <si>
    <t xml:space="preserve">KATETR BALONKOVÝ FOGARTY 120804F                  </t>
  </si>
  <si>
    <t>0056617</t>
  </si>
  <si>
    <t>ELEKTRODA STIMULAČNÍ CAPSURE EPI 4965,4968,4951,50</t>
  </si>
  <si>
    <t>0057221</t>
  </si>
  <si>
    <t xml:space="preserve">KATETR TERMODIL.DIAG.AH-XXXXX..AH-XXXXX,X,XX      </t>
  </si>
  <si>
    <t>0057243</t>
  </si>
  <si>
    <t xml:space="preserve">KATETR BALÓNKOVÝ INTRAARTER.KONTRAPULZAČNÍ        </t>
  </si>
  <si>
    <t>0057923</t>
  </si>
  <si>
    <t xml:space="preserve">ELEKTRODA STIMULAČNÍ CAPSURE FIX NOVUS 5076,4076; </t>
  </si>
  <si>
    <t>0057985</t>
  </si>
  <si>
    <t xml:space="preserve">OXYGENÁTOR-SADA HEMOFILTRAČNÍ-KREVNÍ KONCENTRÁTOR </t>
  </si>
  <si>
    <t>0058104</t>
  </si>
  <si>
    <t xml:space="preserve">ELEKTRODA STIMULAČNÍ TENDRIL SDX1488T             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</si>
  <si>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</si>
  <si>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</si>
  <si>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</si>
  <si>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</si>
  <si>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</si>
  <si>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 xml:space="preserve">SADA STABILIZAČNÍ MIDCAB CMS-161..CMS-171         </t>
  </si>
  <si>
    <t>0058162</t>
  </si>
  <si>
    <t xml:space="preserve">NŮŽKY ZAHNUTÉ       5DCS                          </t>
  </si>
  <si>
    <t>0058164</t>
  </si>
  <si>
    <t xml:space="preserve">GRASPER SE ZÁMKEM ATRAUMATICKÝ     5DSG, 10AG     </t>
  </si>
  <si>
    <t>0059424</t>
  </si>
  <si>
    <t xml:space="preserve">KATETR TERMODILUČNÍ 744HF75 746HF8 (ZMĚŘENÍ TLAKU </t>
  </si>
  <si>
    <t>0059538</t>
  </si>
  <si>
    <t xml:space="preserve">OXYGENÁTOR-SADA:KANYLA DVOUSTUPŇOVÁ VENÓZNÍ RMI   </t>
  </si>
  <si>
    <t>0059540</t>
  </si>
  <si>
    <t xml:space="preserve">OXYGENÁTOR-SADA:KANYLA JEDNOSTUPŇOVÁ VENÓZNÍ RMI  </t>
  </si>
  <si>
    <t>0059541</t>
  </si>
  <si>
    <t xml:space="preserve">OXYGENÁTOR-SADA:KANYLA AORTÁLNÍ RMI               </t>
  </si>
  <si>
    <t>0059542</t>
  </si>
  <si>
    <t>OBĚH MIMOTĚLNÍ - OXYGENÁTOR SADA - KANYLA FEMOR.AR</t>
  </si>
  <si>
    <t>0059543</t>
  </si>
  <si>
    <t xml:space="preserve">OXYGENÁTOR-SADA:KANYLA FEMOR.ARTER./VENÓZNÍ RMI   </t>
  </si>
  <si>
    <t>0059546</t>
  </si>
  <si>
    <t xml:space="preserve">OXYGENÁTOR-SADA:KANYLA ARTEGRÁDNÍ AORTÁLNÍ RMI    </t>
  </si>
  <si>
    <t>0059632</t>
  </si>
  <si>
    <t>MATERIÁL KOVOVÝ ŠICÍ STEH PRO STERNUM OCELOVÝ DRÁT</t>
  </si>
  <si>
    <t>0081997</t>
  </si>
  <si>
    <t xml:space="preserve">V.A.C. ATS SBĚRNÁ NÁDOBA S GELEM                  </t>
  </si>
  <si>
    <t>0081999</t>
  </si>
  <si>
    <t xml:space="preserve">V.A.C.GRANUFOAM(PU PĚNA) VELIKOST S               </t>
  </si>
  <si>
    <t>0082000</t>
  </si>
  <si>
    <t xml:space="preserve">V.A.C.GRANUFOAM(PU PĚNA) VELIKOST M               </t>
  </si>
  <si>
    <t>0082001</t>
  </si>
  <si>
    <t xml:space="preserve">V.A.C.GRANUFOAM(PU PĚNA) VELIKOST L               </t>
  </si>
  <si>
    <t>0082488</t>
  </si>
  <si>
    <t xml:space="preserve">SET AUTOTRANSFUZNÍ                                </t>
  </si>
  <si>
    <t>0082490</t>
  </si>
  <si>
    <t xml:space="preserve">SET AUTOTRANSFUZNÍ - SBĚR                         </t>
  </si>
  <si>
    <t>0083068</t>
  </si>
  <si>
    <t xml:space="preserve">DLAHA STERNÁLNÍ TITAN                             </t>
  </si>
  <si>
    <t>0083070</t>
  </si>
  <si>
    <t>0083071</t>
  </si>
  <si>
    <t xml:space="preserve">DLAHA STERNÁLNÍ STERILNÍ TITAN                    </t>
  </si>
  <si>
    <t>0092098</t>
  </si>
  <si>
    <t xml:space="preserve">SET ZAVÁDĚCÍ FLOWGUARD                            </t>
  </si>
  <si>
    <t>0092262</t>
  </si>
  <si>
    <t xml:space="preserve">KATETR CENTRÁLNÍ VENÓZNÍ KIT                      </t>
  </si>
  <si>
    <t>0092972</t>
  </si>
  <si>
    <t>CHLOPEŇ AORTÁLNÍ - KONDUIT CHLOPENNÍ SJM, VAVGJ-51</t>
  </si>
  <si>
    <t>0094029</t>
  </si>
  <si>
    <t xml:space="preserve">ELEKTRODA STIMULAČNÍ EPIKARDIÁLNÍ MYOPORE; PRO KS </t>
  </si>
  <si>
    <t>0094544</t>
  </si>
  <si>
    <t xml:space="preserve">OXYGENÁTOR SADA, KANYLA JEDNOSTUPŇOVÁ VENÓZNÍ RMI </t>
  </si>
  <si>
    <t>0108123</t>
  </si>
  <si>
    <t xml:space="preserve">DLAHA ŽEBRA TITAN                                 </t>
  </si>
  <si>
    <t>0108126</t>
  </si>
  <si>
    <t xml:space="preserve">ŠROUB SAMOŘEZNÝ ŽEBRA TITAN                       </t>
  </si>
  <si>
    <t>0108130</t>
  </si>
  <si>
    <t xml:space="preserve">DLAHA ROVNÁ STERNÁLNÍ TITAN                       </t>
  </si>
  <si>
    <t>0108767</t>
  </si>
  <si>
    <t>0108768</t>
  </si>
  <si>
    <t xml:space="preserve">ŠROUB SAMOVRTNÝ STERNÁLNÍ TITAN                   </t>
  </si>
  <si>
    <t>0112062</t>
  </si>
  <si>
    <t>CERKLÁŽ - SYSTÉM MODULÁRNÍ CERKLÁŽE PRO STERNUM (M</t>
  </si>
  <si>
    <t>0112969</t>
  </si>
  <si>
    <t>0141807</t>
  </si>
  <si>
    <t>KARDIOSTIMULÁTOR DVOUDUTINOVÝ ADVISA DR MRI SURESC</t>
  </si>
  <si>
    <t>0151477</t>
  </si>
  <si>
    <t xml:space="preserve">PROSTŘEDEK HEMOSTATICKÝ - PERCLOT                 </t>
  </si>
  <si>
    <t>0161532</t>
  </si>
  <si>
    <t>CHLOPEŇ SRDEČNÍ BIOLOGICKÁ - BOVINNÍ AORTÁLNÍ MITR</t>
  </si>
  <si>
    <t>0161533</t>
  </si>
  <si>
    <t xml:space="preserve">CHLOPEŇ SRDEČNÍ BIOLOGICKÁ - BOVINNÍ TRIFECTA     </t>
  </si>
  <si>
    <t>0191951</t>
  </si>
  <si>
    <t xml:space="preserve">KARDIOSTIMULÁTOR JEDNODUTINOVÝ G20 SR, G20SRA1    </t>
  </si>
  <si>
    <t>0043156</t>
  </si>
  <si>
    <t>0081995</t>
  </si>
  <si>
    <t xml:space="preserve">RENASYS SBĚRNÁ NÁDOBA S GELEM A FILTREM VELKÁ     </t>
  </si>
  <si>
    <t>0059404</t>
  </si>
  <si>
    <t>KATETR BALÓNKOVÝ 114F7P 115F7P (ZMĚŘENí TLAKU A MI</t>
  </si>
  <si>
    <t>00602</t>
  </si>
  <si>
    <t>OD TYPU 02 - PRO NEMOCNICE TYPU 3, (KATEGORIE 6)</t>
  </si>
  <si>
    <t>09121</t>
  </si>
  <si>
    <t>PUNKCE PARENCHYMATICKÉHO ORGÁNU NEBO DUTINY</t>
  </si>
  <si>
    <t>09225</t>
  </si>
  <si>
    <t>KANYLACE CENTRÁLNÍ ŽÍLY ZA KONTROLY CELKOVÉHO STAV</t>
  </si>
  <si>
    <t>09227</t>
  </si>
  <si>
    <t>I. V. APLIKACE KRVE NEBO KREVNÍCH DERIVÁTŮ</t>
  </si>
  <si>
    <t>17303</t>
  </si>
  <si>
    <t>PRAVOSTRANNÁ KATETRIZACE SRDEČNÍ MIMO KATETRIZAČNÍ</t>
  </si>
  <si>
    <t>17710</t>
  </si>
  <si>
    <t>PUNKCE PERIKARDU- PROVÁDÍ-LI SE ZA KONTROLY NĚKTER</t>
  </si>
  <si>
    <t>25113</t>
  </si>
  <si>
    <t>FLEXIBILNÍ BRONCHOSKOPIE DIAGNOSTICKÁ NEBO TERAPEU</t>
  </si>
  <si>
    <t>51011</t>
  </si>
  <si>
    <t>51359</t>
  </si>
  <si>
    <t>RESEKCE A ANASTOMÓZA TLUSTÉHO STŘEVA NEBO REKTOSIG</t>
  </si>
  <si>
    <t>51513</t>
  </si>
  <si>
    <t>INQUINÁLNÍ, FEMORÁLNÍ KÝLA PRO USKŘINUTÍ VYŽADUJÍC</t>
  </si>
  <si>
    <t>51623</t>
  </si>
  <si>
    <t>POUŽITÍ ULTRAZVUKOVÉHO SKALPELU</t>
  </si>
  <si>
    <t>51850</t>
  </si>
  <si>
    <t>PŘEVAZ RÁNY METODOU V. A. C. (VACUUM ASISTED CLOSU</t>
  </si>
  <si>
    <t>54320</t>
  </si>
  <si>
    <t xml:space="preserve">ENDARTEREKTOMIE KAROTICKÁ A OSTATNÍCH PERIFERNÍCH </t>
  </si>
  <si>
    <t>54990</t>
  </si>
  <si>
    <t>ODBĚR ŽILNÍHO ŠTĚPU</t>
  </si>
  <si>
    <t>55210</t>
  </si>
  <si>
    <t>VÝKONY NA ZAVŘENÉM SRDCI</t>
  </si>
  <si>
    <t>55215</t>
  </si>
  <si>
    <t>MECHANICKÁ SRDEČNÍ PODPORA</t>
  </si>
  <si>
    <t>55220</t>
  </si>
  <si>
    <t>JEDNODUCHÝ VÝKON NA SRDCI - PRIMOOPERACE</t>
  </si>
  <si>
    <t>55221</t>
  </si>
  <si>
    <t>JEDNODUCHÝ VÝKON NA SRDCI - REOPERACE</t>
  </si>
  <si>
    <t>55230</t>
  </si>
  <si>
    <t>KOMBINOVANÝ CHIRURGICKÝ VÝKON NA SRDCI A HRUDNÍ AO</t>
  </si>
  <si>
    <t>55231</t>
  </si>
  <si>
    <t>55250</t>
  </si>
  <si>
    <t>STERNOTOMIE, TORAKOTOMIE</t>
  </si>
  <si>
    <t>55255</t>
  </si>
  <si>
    <t>KONTRAPULZACE</t>
  </si>
  <si>
    <t>55265</t>
  </si>
  <si>
    <t>ENDOSKOPICKÝ ODBĚR ŽILNÍHO ŠTĚPU (V. SAPHENA MAGNA</t>
  </si>
  <si>
    <t>57233</t>
  </si>
  <si>
    <t>HRUDNÍ DRENÁŽ</t>
  </si>
  <si>
    <t>61143</t>
  </si>
  <si>
    <t>ODBĚR CÉVNÍHO ŠTĚPU MALÉHO KALIBRU (PRO MIKROCHIRU</t>
  </si>
  <si>
    <t>71717</t>
  </si>
  <si>
    <t>TRACHEOTOMIE</t>
  </si>
  <si>
    <t>76479</t>
  </si>
  <si>
    <t>NEFREKTOMIE TRANSPERITONEÁLNÍ</t>
  </si>
  <si>
    <t>78022</t>
  </si>
  <si>
    <t>CÍLENÉ VYŠETŘENÍ ANESTEZIOLOGEM</t>
  </si>
  <si>
    <t>78023</t>
  </si>
  <si>
    <t>KONTROLNÍ VYŠETŘENÍ ANESTEZIOLOGEM</t>
  </si>
  <si>
    <t>78111</t>
  </si>
  <si>
    <t>ANESTÉZIE INTRAVENOZNÍ Á 20 MIN.</t>
  </si>
  <si>
    <t>78116</t>
  </si>
  <si>
    <t>ANESTÉZIE S ŘÍZENOU VENTILACÍ Á 20 MIN.</t>
  </si>
  <si>
    <t>78117</t>
  </si>
  <si>
    <t>78121</t>
  </si>
  <si>
    <t>KAPNOMETRIE PŘI ANESTEZII Á 20 MIN.</t>
  </si>
  <si>
    <t>78140</t>
  </si>
  <si>
    <t>ANESTÉZIE U PACIENTA S ASA 3E A VÍCE Á 20 MIN, PŘI</t>
  </si>
  <si>
    <t>78210</t>
  </si>
  <si>
    <t>ANALGOSEDACE INTRAVENÓZNÍ</t>
  </si>
  <si>
    <t>78310</t>
  </si>
  <si>
    <t xml:space="preserve">NEODKLADNÁ KARDIOPULMONÁLNÍ RESUSCITACE ROZŠÍŘENÁ </t>
  </si>
  <si>
    <t>78320</t>
  </si>
  <si>
    <t>78810</t>
  </si>
  <si>
    <t>ZAVEDENÁ HYPOTENZE</t>
  </si>
  <si>
    <t>78812</t>
  </si>
  <si>
    <t>ISOVOLEMICKÁ HEMODILUCE</t>
  </si>
  <si>
    <t>78816</t>
  </si>
  <si>
    <t>REKUPERACE KRVE</t>
  </si>
  <si>
    <t>78820</t>
  </si>
  <si>
    <t>ZAJIŠTĚNÍ DÝCHACÍCH CEST PŘI ANESTEZII</t>
  </si>
  <si>
    <t>81135</t>
  </si>
  <si>
    <t>SODÍK STATIM</t>
  </si>
  <si>
    <t>81141</t>
  </si>
  <si>
    <t>VÁPNÍK IONIZOVANÝ STATIM</t>
  </si>
  <si>
    <t>81145</t>
  </si>
  <si>
    <t>DRASLÍK STATIM</t>
  </si>
  <si>
    <t>81155</t>
  </si>
  <si>
    <t>GLUKÓZA KVANTITATIVNÍ STANOVENÍ STATIM</t>
  </si>
  <si>
    <t>81171</t>
  </si>
  <si>
    <t>KYSELINA MLÉČNÁ (LAKTÁT) STATIM</t>
  </si>
  <si>
    <t>81585</t>
  </si>
  <si>
    <t>ACIDOBAZICKÁ ROVNOVÁHA</t>
  </si>
  <si>
    <t>96891</t>
  </si>
  <si>
    <t>TROMBELASTOGRAM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</si>
  <si>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</si>
  <si>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</si>
  <si>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</si>
  <si>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</si>
  <si>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</si>
  <si>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</si>
  <si>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00698</t>
  </si>
  <si>
    <t>OD TYPU 98 - PRO NEMOCNICE TYPU 3, (KATEGORIE 6) -</t>
  </si>
  <si>
    <t>99999</t>
  </si>
  <si>
    <t>Nespecifikovany vykon</t>
  </si>
  <si>
    <t>90887</t>
  </si>
  <si>
    <t>55260</t>
  </si>
  <si>
    <t>KREVNÍ KARDIOPLEGIE</t>
  </si>
  <si>
    <t>90888</t>
  </si>
  <si>
    <t>07545</t>
  </si>
  <si>
    <t>(DRG) DRUHÁ A DALŠÍ REOPERACE</t>
  </si>
  <si>
    <t>07572</t>
  </si>
  <si>
    <t>(DRG) DRUHÁ A DALŠÍ POOPERAČNÍ REVIZE PRO KRVÁCENÍ</t>
  </si>
  <si>
    <t>07562</t>
  </si>
  <si>
    <t>(DRG) PLÁNOVANÁ OPERACE KVCH</t>
  </si>
  <si>
    <t>07514</t>
  </si>
  <si>
    <t>(VZP) ODBĚR A PŘÍPRAVA ŽILNÍHO ŠTĚPU Z POVRCHOVÝCH</t>
  </si>
  <si>
    <t>07418</t>
  </si>
  <si>
    <t>(VZP) TROMBECTOMIE  A. FEMORALIS A JEJÍCH VĚTVÍ</t>
  </si>
  <si>
    <t>07544</t>
  </si>
  <si>
    <t>(DRG) PRVNÍ REOPERACE</t>
  </si>
  <si>
    <t>07561</t>
  </si>
  <si>
    <t>(DRG) REKUPERACE KRVE</t>
  </si>
  <si>
    <t>07004</t>
  </si>
  <si>
    <t>(DRG) AORTOKORONÁRNÍ BYPASS VÍCENÁSOBNÝ - PLNĚ TEP</t>
  </si>
  <si>
    <t>07048</t>
  </si>
  <si>
    <t xml:space="preserve">(DRG) PLASTIKA TRIKUSPIDÁLNÍ CHLOPNĚ S IMPLANTACÍ 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</si>
  <si>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</si>
  <si>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</si>
  <si>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</si>
  <si>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</si>
  <si>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</si>
  <si>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</si>
  <si>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07039</t>
  </si>
  <si>
    <t>(DRG) PLASTIKA MITRÁLNÍ CHLOPNĚ S IMPLANTACÍ PRSTE</t>
  </si>
  <si>
    <t>07095</t>
  </si>
  <si>
    <t>(DRG) CHIRURGICKÁ ABLACE SÍŇOVÉ ARYTMIE S POMOCÍ R</t>
  </si>
  <si>
    <t>07565</t>
  </si>
  <si>
    <t>(DRG) KATASTROFICKÁ OPERACE KVCH</t>
  </si>
  <si>
    <t>07094</t>
  </si>
  <si>
    <t>(DRG) CHIRURGICKÁ ABLACE SÍŇOVÉ ARYTMIE S POMOCÍ K</t>
  </si>
  <si>
    <t>07553</t>
  </si>
  <si>
    <t>(DRG) OPERAČNÍ VÝKON S MIMOTĚLNÍM OBĚHEM, CENTRÁLN</t>
  </si>
  <si>
    <t>07232</t>
  </si>
  <si>
    <t>(DRG) CHIRURGICKÁ IMPLANTACE TRVALÝCH EPIKARDIÁLNÍ</t>
  </si>
  <si>
    <t>07233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</si>
  <si>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</si>
  <si>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</si>
  <si>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</si>
  <si>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</si>
  <si>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</si>
  <si>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</si>
  <si>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07559</t>
  </si>
  <si>
    <t>(DRG) KRYSTALOIDNÍ KARDIOPLEGIE JAKO SOUČÁST JINÉH</t>
  </si>
  <si>
    <t>07258</t>
  </si>
  <si>
    <t>(DRG) ZAVEDENÍ ECMO, PERIFERNÍ KANYLACE</t>
  </si>
  <si>
    <t>07038</t>
  </si>
  <si>
    <t>07571</t>
  </si>
  <si>
    <t>(DRG) POOPERAČNÍ REVIZE PRO KRVÁCENÍ, INFEKCI NEBO</t>
  </si>
  <si>
    <t>07003</t>
  </si>
  <si>
    <t>07018</t>
  </si>
  <si>
    <t>(DRG) NÁHRADA AORTÁLNÍ CHLOPNĚ MECHANICKOU PROTÉZO</t>
  </si>
  <si>
    <t>07042</t>
  </si>
  <si>
    <t>(DRG) NÁHRADA MITRÁLNÍ CHLOPNĚ BIOLOGICKOU PROTÉZO</t>
  </si>
  <si>
    <t>07002</t>
  </si>
  <si>
    <t>(DRG) AORTOKORONÁRNÍ BYPASS VÍCENÁSOBNÝ - (2 A VÍC</t>
  </si>
  <si>
    <t>07019</t>
  </si>
  <si>
    <t>(DRG) NÁHRADA AORTÁLNÍ CHLOPNĚ STENTOVANOU BIOLOGI</t>
  </si>
  <si>
    <t>07547</t>
  </si>
  <si>
    <t>(DRG) MINITORAKOTOMIE NEBO MINILAPAROTOMIE</t>
  </si>
  <si>
    <t>07097</t>
  </si>
  <si>
    <t>(DRG) RESEKCE NÁDORU SÍNÍ NEBO MEZISÍŇOVÉ PŘEPÁŽKY</t>
  </si>
  <si>
    <t>07176</t>
  </si>
  <si>
    <t>(DRG) NÁHRADA OBLOUKU AORTY KOMPLETNÍ S POUŽITÍM K</t>
  </si>
  <si>
    <t>07558</t>
  </si>
  <si>
    <t>(DRG) HLUBOKÁ HYPOTERMIE A CIRKULAČNÍ ZÁSTAVA S AN</t>
  </si>
  <si>
    <t>07017</t>
  </si>
  <si>
    <t xml:space="preserve">(DRG) NÁHRADA KOŘENE AORTY A PŘÍPADNĚ ASCENDENTNÍ </t>
  </si>
  <si>
    <t>07197</t>
  </si>
  <si>
    <t>(DRG) ZAVEDENÍ STENTU ČI STENTGRAFTU DO DESCENDENT</t>
  </si>
  <si>
    <t>07119</t>
  </si>
  <si>
    <t>(DRG) OPERACE PRO POINFARKTOVOU RUPTURU (VČETNĚ HR</t>
  </si>
  <si>
    <t>07164</t>
  </si>
  <si>
    <t>(DRG) NÁHRADA ASCENDENTNÍ AORTY PROTÉZOU</t>
  </si>
  <si>
    <t>07555</t>
  </si>
  <si>
    <t>(DRG) LEVOSTRANNÝ BYPASS S POUŽITÍM PUMPY NEBO CEN</t>
  </si>
  <si>
    <t>07026</t>
  </si>
  <si>
    <t>(DRG) NÁHRADA AORTÁLNÍ CHLOPNĚ A KOŘENE AORTY A PŘ</t>
  </si>
  <si>
    <t>07013</t>
  </si>
  <si>
    <t>(DRG) PLASTIKA LÍSTKŮ AORTÁLNÍ CHLOPNĚ</t>
  </si>
  <si>
    <t>07271</t>
  </si>
  <si>
    <t>(DRG) STERNOTOMIE JAKO SAMOSTATNÝ VÝKON JINÝ NEŽ P</t>
  </si>
  <si>
    <t>07156</t>
  </si>
  <si>
    <t>(DRG) NÁHRADA ASCENDENTNÍ AORTY PROTÉZOU PRO AKUTN</t>
  </si>
  <si>
    <t>07178</t>
  </si>
  <si>
    <t>(DRG) NÁHRADA OBLOUKU AORTY PROTÉZOU - ČÁSTEČNÁ (H</t>
  </si>
  <si>
    <t>07166</t>
  </si>
  <si>
    <t>(DRG) PLASTIKA ASCENDENTNÍ AORTY ZÁPLATOU</t>
  </si>
  <si>
    <t>07256</t>
  </si>
  <si>
    <t>(DRG) ZAVEDENÍ IABK v souvislosti kardiochirurgick</t>
  </si>
  <si>
    <t>07273</t>
  </si>
  <si>
    <t>(DRG) POOPERAČNÍ REVIZE PRO KRVÁCENÍ NEBO TAMPONÁD</t>
  </si>
  <si>
    <t>07036</t>
  </si>
  <si>
    <t>(DRG) JINÝ ZÁKROK NA AORTÁLNÍ CHLOPNI</t>
  </si>
  <si>
    <t>07274</t>
  </si>
  <si>
    <t>(DRG) POOPERAČNÍ REVIZE PRO ZÁNĚT NEBO PORUCHU HOJ</t>
  </si>
  <si>
    <t>07235</t>
  </si>
  <si>
    <t xml:space="preserve">(DRG) CHIRURGICKÁ IMPLANTACE NEBO VÝMĚNA TRVALÉHO </t>
  </si>
  <si>
    <t>07118</t>
  </si>
  <si>
    <t>(DRG) UZÁVĚR POINFARKTOVÉHO DEFEKTU MEZIKOMOROVÉ P</t>
  </si>
  <si>
    <t>07142</t>
  </si>
  <si>
    <t>(DRG) UZÁVĚR DEFEKTU SEPTA KOMOR (VROZENÉHO NEBO Z</t>
  </si>
  <si>
    <t>07515</t>
  </si>
  <si>
    <t>07234</t>
  </si>
  <si>
    <t>07241</t>
  </si>
  <si>
    <t>(DRG) CHIRURGICKÁ DRENÁŽ PERIKARDU CESTOU STERNOTO</t>
  </si>
  <si>
    <t>07557</t>
  </si>
  <si>
    <t>(DRG) HLUBOKÁ HYPOTERMIE A CIRKULAČNÍ ZÁSTAVA JAKO</t>
  </si>
  <si>
    <t>07112</t>
  </si>
  <si>
    <t xml:space="preserve">(DRG) RESEKCE VÝDUTĚ LEVÉ KOMORY SRDEČNÍ S PŘÍMOU </t>
  </si>
  <si>
    <t>07024</t>
  </si>
  <si>
    <t>07277</t>
  </si>
  <si>
    <t>(DRG) APLIKACE NEBO VÝMĚNA DPWT DO MEDIASTINA</t>
  </si>
  <si>
    <t>07240</t>
  </si>
  <si>
    <t>(DRG) CHRIRUGICKÁ DRENÁŽ PERIKARDU SUBXYPHOIDEÁLNĚ</t>
  </si>
  <si>
    <t>07014</t>
  </si>
  <si>
    <t xml:space="preserve">(DRG) ANNULOPLASTIKA AORTÁLNÍ CHLOPNĚ BEZ POUŽITÍ </t>
  </si>
  <si>
    <t>07282</t>
  </si>
  <si>
    <t>(DRG) OSTEOSYNTÉZA STERNA DLAHAMI KOMBINOVANÁ S PŘ</t>
  </si>
  <si>
    <t>07126</t>
  </si>
  <si>
    <t>(DRG) OPERACE PRO PORANĚNÍ PRAVÉ KOMORY SRDEČNÍ</t>
  </si>
  <si>
    <t>07056</t>
  </si>
  <si>
    <t>(DRG) PLASTIKA PULMONÁLNÍ CHLOPNĚ</t>
  </si>
  <si>
    <t>07061</t>
  </si>
  <si>
    <t>(DRG) EMBOLECTOMIE Z A. PULMONALIS</t>
  </si>
  <si>
    <t>07140</t>
  </si>
  <si>
    <t>07242</t>
  </si>
  <si>
    <t>(DRG) PERIKARDEKTOMIE PARCIÁLNÍ PRO KONSTRIKCI NEB</t>
  </si>
  <si>
    <t>07283</t>
  </si>
  <si>
    <t>(DRG) PARCIÁLNÍ NEBO KOMPLETNÍ ODSTRANĚNÍ STERNA A</t>
  </si>
  <si>
    <t>07111</t>
  </si>
  <si>
    <t>(DRG) OPERACE PRO PORANĚNÍ HORNÍ NEBO DOLNÍ DUTÉ Ž</t>
  </si>
  <si>
    <t>07158</t>
  </si>
  <si>
    <t>(DRG) NÁHRADA ASCENDENTNÍ AORTY, OBLOUKU AORTY PRO</t>
  </si>
  <si>
    <t>07257</t>
  </si>
  <si>
    <t>(DRG) ZAVEDENÍ ECMO, CENTRÁLNÍ KANYLACE</t>
  </si>
  <si>
    <t>07147</t>
  </si>
  <si>
    <t>(DRG) RESEKCE HYPERTROFICKÉHO SEPTA KOMOR</t>
  </si>
  <si>
    <t>07238</t>
  </si>
  <si>
    <t>(DRG) CHIRURGICKÁ EXTRAKCE TRVALÉHO STIMULAČNÍHO N</t>
  </si>
  <si>
    <t>5F6</t>
  </si>
  <si>
    <t>56119</t>
  </si>
  <si>
    <t>DEKOMPRESIVNÍ KRANIEKTOMIE</t>
  </si>
  <si>
    <t>56151</t>
  </si>
  <si>
    <t>TREPANACE PRO EXTRACEREBRÁLNÍ HEMATOM NEBO KRANIOT</t>
  </si>
  <si>
    <t>56163</t>
  </si>
  <si>
    <t>ZEVNÍ KOMOROVÁ DRENÁŽ NEBO ZAVEDENÍ ČIDLA NA MĚŘEN</t>
  </si>
  <si>
    <t>65513</t>
  </si>
  <si>
    <t>PŘÍPRAVA FASCIÁLNÍHO A PERIKRANIÁLNÍHO LALOKU K RE</t>
  </si>
  <si>
    <t>66815</t>
  </si>
  <si>
    <t>AUTOGENNÍ ŠTĚP</t>
  </si>
  <si>
    <t>0003952</t>
  </si>
  <si>
    <t xml:space="preserve">AMIKIN 500 MG                                     </t>
  </si>
  <si>
    <t>0015273</t>
  </si>
  <si>
    <t xml:space="preserve">SULPERAZON 2 G IM/IV                              </t>
  </si>
  <si>
    <t>0016982</t>
  </si>
  <si>
    <t xml:space="preserve">FLUCONAZOL ARDEZ                                  </t>
  </si>
  <si>
    <t>0025901</t>
  </si>
  <si>
    <t xml:space="preserve">NOVOSEVEN 60 KIU (1,2 MG)                         </t>
  </si>
  <si>
    <t>0026127</t>
  </si>
  <si>
    <t xml:space="preserve">TYGACIL 50 MG                                     </t>
  </si>
  <si>
    <t>0026902</t>
  </si>
  <si>
    <t xml:space="preserve">VFEND 200 MG                                      </t>
  </si>
  <si>
    <t>0031547</t>
  </si>
  <si>
    <t xml:space="preserve">SPORANOX I.V.                                     </t>
  </si>
  <si>
    <t xml:space="preserve">HEXABRIX 320                                      </t>
  </si>
  <si>
    <t>0064946</t>
  </si>
  <si>
    <t xml:space="preserve">DIFLUCAN I.V.                                     </t>
  </si>
  <si>
    <t>0066137</t>
  </si>
  <si>
    <t xml:space="preserve">OFLOXIN INF                                       </t>
  </si>
  <si>
    <t>0093260</t>
  </si>
  <si>
    <t xml:space="preserve">HERPESIN 250                                      </t>
  </si>
  <si>
    <t>0094155</t>
  </si>
  <si>
    <t xml:space="preserve">ABAKTAL 400 MG/5 ML                               </t>
  </si>
  <si>
    <t>0096413</t>
  </si>
  <si>
    <t xml:space="preserve">GENTAMICIN LEK 40 MG/2 ML                         </t>
  </si>
  <si>
    <t>0097000</t>
  </si>
  <si>
    <t xml:space="preserve">METRONIDAZOLE 0.5%-POLPHARMA                      </t>
  </si>
  <si>
    <t>0119095</t>
  </si>
  <si>
    <t xml:space="preserve">FLEXBUMIN 200 G/L                                 </t>
  </si>
  <si>
    <t>0131654</t>
  </si>
  <si>
    <t xml:space="preserve">CEFTAZIDIM KABI 1 GM                              </t>
  </si>
  <si>
    <t>0137484</t>
  </si>
  <si>
    <t>0137499</t>
  </si>
  <si>
    <t>0142077</t>
  </si>
  <si>
    <t>0156259</t>
  </si>
  <si>
    <t xml:space="preserve">VANCOMYCIN KABI 1000 MG                           </t>
  </si>
  <si>
    <t>0162180</t>
  </si>
  <si>
    <t>0166269</t>
  </si>
  <si>
    <t xml:space="preserve">VANCOMYCIN MYLAN 1000 MG                          </t>
  </si>
  <si>
    <t>0146122</t>
  </si>
  <si>
    <t xml:space="preserve">TARGOCID 400 MG                                   </t>
  </si>
  <si>
    <t>0029448</t>
  </si>
  <si>
    <t xml:space="preserve">NOVOSEVEN 50 KIU (1 MG)                           </t>
  </si>
  <si>
    <t>0007917</t>
  </si>
  <si>
    <t xml:space="preserve">ERYTROCYTY BEZ BUFFY COATU                        </t>
  </si>
  <si>
    <t>0007963</t>
  </si>
  <si>
    <t xml:space="preserve">ERYTROCYTY Z AFERÉZY                              </t>
  </si>
  <si>
    <t>0107936</t>
  </si>
  <si>
    <t xml:space="preserve">TROMBOCYTY Z BUFFY COATU SMĚSNÉ, DELEUKOTIZOVANÉ  </t>
  </si>
  <si>
    <t>0026139</t>
  </si>
  <si>
    <t>KANYLA TRACHEOSTOMICKÁ VOCALAID S NÍZKOTLAKOU MANŽ</t>
  </si>
  <si>
    <t>0026140</t>
  </si>
  <si>
    <t xml:space="preserve">KANYLA TRACHEOSTOMICKÁ S NÍZKOTLAKOU MANŽETOU     </t>
  </si>
  <si>
    <t>0043970</t>
  </si>
  <si>
    <t>SYSTÉM MONITOROVACÍ INTRAKRANIÁLNÍ TKÁŇOVÁ O2 NERO</t>
  </si>
  <si>
    <t>0043979</t>
  </si>
  <si>
    <t xml:space="preserve">ČIDLO PRO MĚŘENÍ NITROLEBNÍHO TLAKU NEUROVENT     </t>
  </si>
  <si>
    <t>0043984</t>
  </si>
  <si>
    <t>0046658</t>
  </si>
  <si>
    <t>0048591</t>
  </si>
  <si>
    <t xml:space="preserve">ELEKTRODA STIMULAČNÍ IMPLANTABILNÍ EASYTRAK 3     </t>
  </si>
  <si>
    <t>0048852</t>
  </si>
  <si>
    <t xml:space="preserve">STENTGRAFT DJUMBODIS                              </t>
  </si>
  <si>
    <t>0048989</t>
  </si>
  <si>
    <t xml:space="preserve">ELEKTRODA KOAGULAČNÍ JEDNORÁZOVÁ GN211            </t>
  </si>
  <si>
    <t>0054635</t>
  </si>
  <si>
    <t xml:space="preserve">CUSTOM PACK,DIDECO/COBE/SORIN CPXXXXXXXX          </t>
  </si>
  <si>
    <t>0056292</t>
  </si>
  <si>
    <t xml:space="preserve">KATETR BALONKOVÝ FOGARTY 120805F                  </t>
  </si>
  <si>
    <t>0057334</t>
  </si>
  <si>
    <t xml:space="preserve">KANYLA ŽILNÍ                                      </t>
  </si>
  <si>
    <t>0057340</t>
  </si>
  <si>
    <t xml:space="preserve">KANYLA TEPENNÁ                                    </t>
  </si>
  <si>
    <t>0057361</t>
  </si>
  <si>
    <t xml:space="preserve">KANYLA KARDIOPLEGICKÁ                             </t>
  </si>
  <si>
    <t>0094730</t>
  </si>
  <si>
    <t xml:space="preserve">DEFIBRILÁTOR BIVENTRIKULÁRNÍ CONSULTA CRT - D     </t>
  </si>
  <si>
    <t>0059547</t>
  </si>
  <si>
    <t xml:space="preserve">OXYGENÁTOR-SADA:KANYLA VESSEL                     </t>
  </si>
  <si>
    <t>0026142</t>
  </si>
  <si>
    <t xml:space="preserve">KANYLA TRACHEOSTOMICKÁ S NASTAVITELNÝM ÚCHYTEM    </t>
  </si>
  <si>
    <t>00651</t>
  </si>
  <si>
    <t>OD TYPU 51 - PRO NEMOCNICE TYPU 3, (KATEGORIE 6) -</t>
  </si>
  <si>
    <t>00652</t>
  </si>
  <si>
    <t>OD TYPU 52 - PRO NEMOCNICE TYPU 3, (KATEGORIE 6) -</t>
  </si>
  <si>
    <t>00653</t>
  </si>
  <si>
    <t>OD TYPU 53 - PRO NEMOCNICE TYPU 3, (KATEGORIE 6) -</t>
  </si>
  <si>
    <t>00655</t>
  </si>
  <si>
    <t>OD TYPU 55 - PRO NEMOCNICE TYPU 3, (KATEGORIE 6) -</t>
  </si>
  <si>
    <t>00657</t>
  </si>
  <si>
    <t>OD TYPU 57 - PRO NEMOCNICE TYPU 3, (KATEGORIE 6) -</t>
  </si>
  <si>
    <t>00658</t>
  </si>
  <si>
    <t>OD TYPU 58 - PRO NEMOCNICE TYPU 3, (KATEGORIE 6) -</t>
  </si>
  <si>
    <t>51393</t>
  </si>
  <si>
    <t>EXPLORATIVNÍ LAPAROTOMIE</t>
  </si>
  <si>
    <t>78813</t>
  </si>
  <si>
    <t>CVVH - KONTINUÁLNÍ VENOVENÓZNÍ HEMOFILTRACE</t>
  </si>
  <si>
    <t>90903</t>
  </si>
  <si>
    <t xml:space="preserve">(DRG) DOBA TRVÁNÍ UMĚLÉ PLICNÍ VENTILACE VÍCE NEŽ </t>
  </si>
  <si>
    <t>90902</t>
  </si>
  <si>
    <t>99980</t>
  </si>
  <si>
    <t>(VZP) PACIENT S DIAGNOSTIKOVANÝM POLYTRAUMATEM S I</t>
  </si>
  <si>
    <t>99981</t>
  </si>
  <si>
    <t xml:space="preserve">(VZP) PACIENT HOSPITALIZOVANÝ V LŮŽKOVÉM ZAŘÍZENÍ </t>
  </si>
  <si>
    <t>90904</t>
  </si>
  <si>
    <t>90905</t>
  </si>
  <si>
    <t>90906</t>
  </si>
  <si>
    <t>6F1</t>
  </si>
  <si>
    <t>61165</t>
  </si>
  <si>
    <t>ROZPROSTŘENÍ NEBO MODELACE LALOKU</t>
  </si>
  <si>
    <t>61169</t>
  </si>
  <si>
    <t>TRANSPOZICE MUSKULÁRNÍHO LALOKU</t>
  </si>
  <si>
    <t>62310</t>
  </si>
  <si>
    <t>NEKREKTOMIE DO 1% POVRCHU TĚLA</t>
  </si>
  <si>
    <t>62440</t>
  </si>
  <si>
    <t>ŠTĚP PŘI POPÁLENÍ (A OSTATNÍCH KOŽNÍCH ZTRÁTÁCH) D</t>
  </si>
  <si>
    <t>62640</t>
  </si>
  <si>
    <t>ODBĚR DERMOEPIDERMÁLNÍHO ŠTĚPU: 1 - 5 % Z PLOCHY P</t>
  </si>
  <si>
    <t>62710</t>
  </si>
  <si>
    <t>SÍŤOVÁNÍ (MESHOVÁNÍ) ŠTĚPU DO ROZSAHU 5 % Z POVRCH</t>
  </si>
  <si>
    <t>708</t>
  </si>
  <si>
    <t>59</t>
  </si>
  <si>
    <t>00053</t>
  </si>
  <si>
    <t>A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</si>
  <si>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</si>
  <si>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</si>
  <si>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</si>
  <si>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</si>
  <si>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</si>
  <si>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</si>
  <si>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</si>
  <si>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</si>
  <si>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</si>
  <si>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04013</t>
  </si>
  <si>
    <t xml:space="preserve">VELKÉ HRUDNÍ VÝKONY S MCC                                    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</si>
  <si>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</si>
  <si>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</si>
  <si>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</si>
  <si>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</si>
  <si>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</si>
  <si>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</si>
  <si>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05011</t>
  </si>
  <si>
    <t xml:space="preserve">SRDEČNÍ DEFIBRILÁTOR A IMPLANTÁT PRO PODPORU FUNKCE SRDCE BEZ CC                                    </t>
  </si>
  <si>
    <t>05012</t>
  </si>
  <si>
    <t xml:space="preserve">SRDEČNÍ DEFIBRILÁTOR A IMPLANTÁT PRO PODPORU FUNKCE SRDCE S CC                                      </t>
  </si>
  <si>
    <t>05013</t>
  </si>
  <si>
    <t xml:space="preserve">SRDEČNÍ DEFIBRILÁTOR A IMPLANTÁT PRO PODPORU FUNKCE SRDCE S MCC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</si>
  <si>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</si>
  <si>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</si>
  <si>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</si>
  <si>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</si>
  <si>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</si>
  <si>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</si>
  <si>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</si>
  <si>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</si>
  <si>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</si>
  <si>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</si>
  <si>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</si>
  <si>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</si>
  <si>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</si>
  <si>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</si>
  <si>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</si>
  <si>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</si>
  <si>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</si>
  <si>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</si>
  <si>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</si>
  <si>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</si>
  <si>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</si>
  <si>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</si>
  <si>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</si>
  <si>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</si>
  <si>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</si>
  <si>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</si>
  <si>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05093</t>
  </si>
  <si>
    <t xml:space="preserve">VELKÉ ABDOMINÁLNÍ VASKULÁRNÍ VÝKONY S MCC                                                           </t>
  </si>
  <si>
    <t>05111</t>
  </si>
  <si>
    <t>IMPLANTACE TRVALÉHO KARDIOSTIMULÁTORU BEZ AKUTNÍHO INFARKTU MYOKARDU. SELHÁNÍ SRDCE NEBO ŠOKU BEZ CC</t>
  </si>
  <si>
    <t>05112</t>
  </si>
  <si>
    <t xml:space="preserve">IMPLANTACE TRVALÉHO KARDIOSTIMULÁTORU BEZ AKUTNÍHO INFARKTU MYOKARDU. SELHÁNÍ SRDCE NEBO ŠOKU S CC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</si>
  <si>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</si>
  <si>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</si>
  <si>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</si>
  <si>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</si>
  <si>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</si>
  <si>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MYOKARDU BEZ CC                       </t>
  </si>
  <si>
    <t>05133</t>
  </si>
  <si>
    <t xml:space="preserve">JINÉ PERKUTÁNNÍ KARDIOVASKULÁRNÍ VÝKONY BEZ AKUTNÍHO INFARKTU MYOKARDU S MCC                        </t>
  </si>
  <si>
    <t>05202</t>
  </si>
  <si>
    <t xml:space="preserve">JINÉ VÝKONY PŘI ONEMOCNĚNÍCH A PORUCHÁCH OBĚHOVÉHO SYSTÉMU S CC                                     </t>
  </si>
  <si>
    <t>05203</t>
  </si>
  <si>
    <t xml:space="preserve">JINÉ VÝKONY PŘI ONEMOCNĚNÍCH A PORUCHÁCH OBĚHOVÉHO SYSTÉMU S MCC                                    </t>
  </si>
  <si>
    <t>05271</t>
  </si>
  <si>
    <t xml:space="preserve">PERKUTÁNNÍ KORONÁRNÍ ANGIOPLASTIKA. &lt;=2 POTAHOVANÉ STENTY BEZ AKUTNÍHO INFARKTU MYOKARDU BEZ CC     </t>
  </si>
  <si>
    <t>05302</t>
  </si>
  <si>
    <t xml:space="preserve">SRDEČNÍ KATETRIZACE PŘI AKUTNÍM INFARKTU MYOKARDU S CC                                              </t>
  </si>
  <si>
    <t>05303</t>
  </si>
  <si>
    <t xml:space="preserve">SRDEČNÍ KATETRIZACE PŘI AKUTNÍM INFARKTU MYOKARDU S MCC      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</si>
  <si>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</si>
  <si>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</si>
  <si>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</si>
  <si>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</si>
  <si>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05313</t>
  </si>
  <si>
    <t xml:space="preserve">SRDEČNÍ KATETRIZACE PŘI ISCHEMICKÉ CHOROBĚ SRDEČNÍ S MCC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</si>
  <si>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</si>
  <si>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</si>
  <si>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</si>
  <si>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</si>
  <si>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</si>
  <si>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</si>
  <si>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05332</t>
  </si>
  <si>
    <t xml:space="preserve">AKUTNÍ INFARKT MYOKARDU S CC                                                                        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</si>
  <si>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</si>
  <si>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</si>
  <si>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</si>
  <si>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</si>
  <si>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</si>
  <si>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</si>
  <si>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</si>
  <si>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</si>
  <si>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</si>
  <si>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</si>
  <si>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</si>
  <si>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</si>
  <si>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</si>
  <si>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</si>
  <si>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</si>
  <si>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</si>
  <si>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</si>
  <si>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</si>
  <si>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</si>
  <si>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</si>
  <si>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</si>
  <si>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</si>
  <si>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</si>
  <si>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</si>
  <si>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</si>
  <si>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</si>
  <si>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</si>
  <si>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</si>
  <si>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</si>
  <si>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</si>
  <si>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</si>
  <si>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</si>
  <si>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</si>
  <si>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</si>
  <si>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</si>
  <si>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</si>
  <si>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</si>
  <si>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</si>
  <si>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</si>
  <si>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ZAVEDENÍ STENTU DO PERIFERNÍHO CÉVNÍHO ŘEČIŠTĚ BEZ CC                                               </t>
  </si>
  <si>
    <t>08093</t>
  </si>
  <si>
    <t>C</t>
  </si>
  <si>
    <t>TRANSPLANTACE KŮŽE NEBO TKÁNĚ PRO PORUCHY MUSKULOSKELETÁLNÍHO SYSTÉMU NEBO POJIVOVÉ TKÁNĚ KROMĚ RUKY</t>
  </si>
  <si>
    <t>09331</t>
  </si>
  <si>
    <t xml:space="preserve">PORANĚNÍ KŮŽE. PODKOŽNÍ TKÁNĚ A PRSU BEZ CC                                                         </t>
  </si>
  <si>
    <t>17331</t>
  </si>
  <si>
    <t xml:space="preserve">CHEMOTERAPIE BEZ CC             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</si>
  <si>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</si>
  <si>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</si>
  <si>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</si>
  <si>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</si>
  <si>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</si>
  <si>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</si>
  <si>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</si>
  <si>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</si>
  <si>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</si>
  <si>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</si>
  <si>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21021</t>
  </si>
  <si>
    <t>B</t>
  </si>
  <si>
    <t xml:space="preserve">JINÉ VÝKONY PŘI ÚRAZECH A KOMPLIKACÍCH BEZ CC                                                       </t>
  </si>
  <si>
    <t>21331</t>
  </si>
  <si>
    <t xml:space="preserve">KOMPLIKACE PŘI LÉČENÍ BEZ CC                                                                        </t>
  </si>
  <si>
    <t>88872</t>
  </si>
  <si>
    <t xml:space="preserve">ROZSÁHLÉ VÝKONY. KTERÉ SE NETÝKAJÍ HLAVNÍ DIAGNÓZY S CC                                             </t>
  </si>
  <si>
    <t>10 - DĚTSKÁ KLINIKA</t>
  </si>
  <si>
    <t>22 - KLINIKA NUKLEÁRNÍ MEDICÍNY</t>
  </si>
  <si>
    <t>28 - ODDĚLENÍ LÉKAŘSKÉ GENETIKY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</si>
  <si>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</si>
  <si>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</si>
  <si>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</si>
  <si>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</si>
  <si>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</si>
  <si>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</si>
  <si>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89198</t>
  </si>
  <si>
    <t>SKIASKOPIE</t>
  </si>
  <si>
    <t>603</t>
  </si>
  <si>
    <t>82056</t>
  </si>
  <si>
    <t>MIKROSKOPICKÉ STANOVENÍ MIKROBIÁLNÍHO OBRAZU POŠEV</t>
  </si>
  <si>
    <t>10</t>
  </si>
  <si>
    <t>816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</si>
  <si>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</si>
  <si>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</si>
  <si>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</si>
  <si>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</si>
  <si>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</si>
  <si>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</si>
  <si>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205</t>
  </si>
  <si>
    <t>87415</t>
  </si>
  <si>
    <t>CYTOLOGICKÉ OTISKY A STĚRY -  ZA 4-10 PREPARÁTŮ</t>
  </si>
  <si>
    <t>87435</t>
  </si>
  <si>
    <t>STANDARDNÍ CYTOLOGICKÉ BARVENÍ,  ZA 4-10  PREPARÁT</t>
  </si>
  <si>
    <t>87439</t>
  </si>
  <si>
    <t>SPECIÁLNÍ CYTOLOGICKÉ BARVENÍ - 1-3  PREPARÁTY,  J</t>
  </si>
  <si>
    <t>87447</t>
  </si>
  <si>
    <t>CYTOLOGICKÉ PREPARÁTY ZHOTOVENÉ CYTOCENTRIFUGOU</t>
  </si>
  <si>
    <t>87449</t>
  </si>
  <si>
    <t xml:space="preserve">SCREENINGOVÉ ODEČÍTÁNÍ CYTOLOGICKÝCH NÁLEZŮ (ZA 1 </t>
  </si>
  <si>
    <t>87525</t>
  </si>
  <si>
    <t>STANOVENÍ CYTOLOGICKÉ DIAGNÓZY III. STUPNĚ OBTÍŽNO</t>
  </si>
  <si>
    <t>89201</t>
  </si>
  <si>
    <t>SKIASKOPIE NA OPERAČNÍM ČI ZÁKROKOVÉM SÁLE MOBILNÍ</t>
  </si>
  <si>
    <t>22</t>
  </si>
  <si>
    <t>0002018</t>
  </si>
  <si>
    <t xml:space="preserve">99MTC-MAKROSALB INJ.                              </t>
  </si>
  <si>
    <t>0002027</t>
  </si>
  <si>
    <t xml:space="preserve">99MTC-MIBI INJ.                                   </t>
  </si>
  <si>
    <t>0002034</t>
  </si>
  <si>
    <t xml:space="preserve">99MTC-DTPA INJ.                                   </t>
  </si>
  <si>
    <t>0002067</t>
  </si>
  <si>
    <t xml:space="preserve">81M-KRYPTON PLYN K INHAL.                         </t>
  </si>
  <si>
    <t>47023</t>
  </si>
  <si>
    <t>KONTROLNÍ VYŠETŘENÍ LÉKAŘEM SE SPECIALIZOVANOU ZPŮ</t>
  </si>
  <si>
    <t>47125</t>
  </si>
  <si>
    <t>KARDIOANGIOGRAFIE FIRST PASS</t>
  </si>
  <si>
    <t>47257</t>
  </si>
  <si>
    <t>SCINTIGRAFIE PLIC PERFÚZNÍ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</si>
  <si>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</si>
  <si>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</si>
  <si>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</si>
  <si>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</si>
  <si>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</si>
  <si>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</si>
  <si>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28</t>
  </si>
  <si>
    <t>202</t>
  </si>
  <si>
    <t>87427</t>
  </si>
  <si>
    <t>CYTOLOGICKÉ NÁTĚRY  NECENTRIFUGOVANÉ TEKUTINY - 4-</t>
  </si>
  <si>
    <t>94191</t>
  </si>
  <si>
    <t>FOTOGRAFIE GELU</t>
  </si>
  <si>
    <t>94193</t>
  </si>
  <si>
    <t>ELEKTROFORÉZA NUKLEOVÝCH KYSELIN</t>
  </si>
  <si>
    <t>94199</t>
  </si>
  <si>
    <t>AMPLIFIKACE METODOU PCR</t>
  </si>
  <si>
    <t>818</t>
  </si>
  <si>
    <t>91433</t>
  </si>
  <si>
    <t>IZOLACE LEUKOCYTŮ SEDIMETACÍ (BUFFY COAT)</t>
  </si>
  <si>
    <t>96113</t>
  </si>
  <si>
    <t>PLAZMINOGEN - AKTIVITA</t>
  </si>
  <si>
    <t>96145</t>
  </si>
  <si>
    <t>DAPTT - SCREENING LA</t>
  </si>
  <si>
    <t>96157</t>
  </si>
  <si>
    <t>STANOVENÍ HEPARINOVÝCH JEDNOTEK ANTI XA</t>
  </si>
  <si>
    <t>96167</t>
  </si>
  <si>
    <t>KREVNÍ OBRAZ S PĚTI POPULAČNÍM DIFERENCIÁLNÍM POČT</t>
  </si>
  <si>
    <t>96185</t>
  </si>
  <si>
    <t>FAKTOR II. - STANOVENÍ AKTIVITY</t>
  </si>
  <si>
    <t>96191</t>
  </si>
  <si>
    <t>FAKTOR VIII - STANOVENÍ AKTIVITY</t>
  </si>
  <si>
    <t>96193</t>
  </si>
  <si>
    <t>FAKTOR IX - STANOVENÍ AKTIVITY</t>
  </si>
  <si>
    <t>96197</t>
  </si>
  <si>
    <t>FAKTOR XI - STANOVENÍ AKTIVITY</t>
  </si>
  <si>
    <t>96199</t>
  </si>
  <si>
    <t>PROTEIN C - FUNKČNÍ AKTIVITA</t>
  </si>
  <si>
    <t>96215</t>
  </si>
  <si>
    <t>APC REZISTENCE</t>
  </si>
  <si>
    <t>96239</t>
  </si>
  <si>
    <t>DESTIČKOVÝ NEUTRALIZAČNÍ TEST (PNP)</t>
  </si>
  <si>
    <t>96247</t>
  </si>
  <si>
    <t>AGREGACE TROMBOCYTŮ INDUKOVANÁ BĚŽNÝMI INDUKTORY -</t>
  </si>
  <si>
    <t>96265</t>
  </si>
  <si>
    <t>PROTEIN S - VOLNÝ</t>
  </si>
  <si>
    <t>96315</t>
  </si>
  <si>
    <t>ANALÝZA KREVNÍHO NÁTĚRU PANOPTICKY OBARVENÉHO. IND</t>
  </si>
  <si>
    <t>96321</t>
  </si>
  <si>
    <t>POČET TROMBOCYTŮ MIKROSKOPICKY</t>
  </si>
  <si>
    <t>96325</t>
  </si>
  <si>
    <t>FIBRINOGEN (SÉRIE)</t>
  </si>
  <si>
    <t>96515</t>
  </si>
  <si>
    <t>FIBRIN DEGRADAČNÍ PRODUKTY KVANTITATIVNĚ</t>
  </si>
  <si>
    <t>96613</t>
  </si>
  <si>
    <t>VYŠETŘENÍ NÁTĚRU NA SCHIZOCYTY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</si>
  <si>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</si>
  <si>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</si>
  <si>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</si>
  <si>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</si>
  <si>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</si>
  <si>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</si>
  <si>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96813</t>
  </si>
  <si>
    <t>ANTITROMBIN III, CHROMOGENNÍ METODOU (SÉRIE)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</si>
  <si>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</si>
  <si>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</si>
  <si>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</si>
  <si>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</si>
  <si>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</si>
  <si>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</si>
  <si>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96863</t>
  </si>
  <si>
    <t>STANOVENÍ POČTU ERYTROBLASTŮ NA AUTOMATICKÉM ANALY</t>
  </si>
  <si>
    <t>96881</t>
  </si>
  <si>
    <t>AGREGAČNÍ TEST NA HEPARINEM INDUKOVANOU TROMBOCYTO</t>
  </si>
  <si>
    <t>33</t>
  </si>
  <si>
    <t>801</t>
  </si>
  <si>
    <t>81111</t>
  </si>
  <si>
    <t>A L T  STATIM</t>
  </si>
  <si>
    <t>81113</t>
  </si>
  <si>
    <t>A S T  STATIM</t>
  </si>
  <si>
    <t>81115</t>
  </si>
  <si>
    <t>ALBUMIN SÉRUM (STATIM)</t>
  </si>
  <si>
    <t>81117</t>
  </si>
  <si>
    <t>AMYLASA (SÉRUM, MOČ) STATIM</t>
  </si>
  <si>
    <t>81121</t>
  </si>
  <si>
    <t>BILIRUBIN CELKOVÝ STATIM</t>
  </si>
  <si>
    <t>81123</t>
  </si>
  <si>
    <t>BILIRUBIN KONJUGOVANÝ STATIM</t>
  </si>
  <si>
    <t>81125</t>
  </si>
  <si>
    <t>BÍLKOVINY CELKOVÉ (SÉRUM) STATIM</t>
  </si>
  <si>
    <t>81137</t>
  </si>
  <si>
    <t>UREA STATIM</t>
  </si>
  <si>
    <t>81139</t>
  </si>
  <si>
    <t>VÁPNÍK CELKOVÝ STATIM</t>
  </si>
  <si>
    <t>81143</t>
  </si>
  <si>
    <t>LAKTÁTDEHYDROGENÁZA STATIM</t>
  </si>
  <si>
    <t>81147</t>
  </si>
  <si>
    <t>FOSFATÁZA ALKALICKÁ STATIM</t>
  </si>
  <si>
    <t>81149</t>
  </si>
  <si>
    <t>FOSFOR ANORGANICKÝ STATIM</t>
  </si>
  <si>
    <t>81153</t>
  </si>
  <si>
    <t>GAMA-GLUTAMYLTRANSFERÁZA (GMT) STATIM</t>
  </si>
  <si>
    <t>81157</t>
  </si>
  <si>
    <t>CHLORIDY STATIM</t>
  </si>
  <si>
    <t>81159</t>
  </si>
  <si>
    <t>CHOLINESTERÁZA STATIM</t>
  </si>
  <si>
    <t>81161</t>
  </si>
  <si>
    <t>AMYLÁZA PANKREATICKÁ STATIM</t>
  </si>
  <si>
    <t>81165</t>
  </si>
  <si>
    <t>KREATINKINÁZA (CK) STATIM</t>
  </si>
  <si>
    <t>81167</t>
  </si>
  <si>
    <t>KREATINKINÁZA IZOENZYMY (CK-MB) STATIM</t>
  </si>
  <si>
    <t>81169</t>
  </si>
  <si>
    <t>KREATININ STATIM</t>
  </si>
  <si>
    <t>81173</t>
  </si>
  <si>
    <t>LIPÁZA STATIM</t>
  </si>
  <si>
    <t>81227</t>
  </si>
  <si>
    <t>PROSTATICKÝ SPECIFICKÝ ANTIGEN (PSA) - VOLNÝ</t>
  </si>
  <si>
    <t>81235</t>
  </si>
  <si>
    <t>TUMORMARKERY CA 19-9, CA 15-3, CA 72-4, CA 125</t>
  </si>
  <si>
    <t>81237</t>
  </si>
  <si>
    <t>TROPONIN - T NEBO I ELISA</t>
  </si>
  <si>
    <t>81249</t>
  </si>
  <si>
    <t>CEA (MEIA)</t>
  </si>
  <si>
    <t>81267</t>
  </si>
  <si>
    <t>GLUTATHIONPEROXIDÁZA</t>
  </si>
  <si>
    <t>81329</t>
  </si>
  <si>
    <t>ALBUMIN (SÉRUM)</t>
  </si>
  <si>
    <t>81345</t>
  </si>
  <si>
    <t>AMYLÁZA</t>
  </si>
  <si>
    <t>81355</t>
  </si>
  <si>
    <t>APOLIPOPROTEINY AI NEBO B</t>
  </si>
  <si>
    <t>81363</t>
  </si>
  <si>
    <t>BILIRUBIN KONJUGOVANÝ</t>
  </si>
  <si>
    <t>81369</t>
  </si>
  <si>
    <t>BÍLKOVINA KVANTITATIVNĚ (MOČ, MOZKOM. MOK, VÝPOTEK</t>
  </si>
  <si>
    <t>81375</t>
  </si>
  <si>
    <t>KRYOGLOBULINY KVANTITATIVNĚ</t>
  </si>
  <si>
    <t>81383</t>
  </si>
  <si>
    <t>LAKTÁTDEHYDROGENÁZA (L D)</t>
  </si>
  <si>
    <t>81397</t>
  </si>
  <si>
    <t>ELEKTROFORÉZA PROTEINŮ (SÉRUM)</t>
  </si>
  <si>
    <t>81423</t>
  </si>
  <si>
    <t>FOSFATÁZA ALKALICKÁ IZOENZYMY</t>
  </si>
  <si>
    <t>81427</t>
  </si>
  <si>
    <t>FOSFOR ANORGANICKÝ</t>
  </si>
  <si>
    <t>81431</t>
  </si>
  <si>
    <t>GALAKTÓZA</t>
  </si>
  <si>
    <t>81449</t>
  </si>
  <si>
    <t>GLYKOVANÝ HEMOGLOBIN</t>
  </si>
  <si>
    <t>81451</t>
  </si>
  <si>
    <t>HEMOGLOBIN VOLNÝ V PLAZMĚ</t>
  </si>
  <si>
    <t>81461</t>
  </si>
  <si>
    <t>HOMOCYSTEIN CELKOVÝ</t>
  </si>
  <si>
    <t>81465</t>
  </si>
  <si>
    <t>HOŘČÍK</t>
  </si>
  <si>
    <t>81473</t>
  </si>
  <si>
    <t>CHOLESTEROL HDL</t>
  </si>
  <si>
    <t>81475</t>
  </si>
  <si>
    <t>CHOLINESTERÁZA</t>
  </si>
  <si>
    <t>81481</t>
  </si>
  <si>
    <t>AMYLÁZA PANKREATICKÁ</t>
  </si>
  <si>
    <t>81489</t>
  </si>
  <si>
    <t>KATECHOLAMIN A JEHO METABOLITY</t>
  </si>
  <si>
    <t>81495</t>
  </si>
  <si>
    <t>KREATINKINÁZA (CK)</t>
  </si>
  <si>
    <t>81497</t>
  </si>
  <si>
    <t>KREATINKINÁZA IZOENZYM CK-MB</t>
  </si>
  <si>
    <t>81527</t>
  </si>
  <si>
    <t>CHOLESTEROL LDL</t>
  </si>
  <si>
    <t>81533</t>
  </si>
  <si>
    <t>LIPÁZA</t>
  </si>
  <si>
    <t>81563</t>
  </si>
  <si>
    <t>OSMOLALITA (SÉRUM, MOČ)</t>
  </si>
  <si>
    <t>81617</t>
  </si>
  <si>
    <t>TUKY NEBO ZBYTKY POTRAVY VE STOLICI</t>
  </si>
  <si>
    <t>81625</t>
  </si>
  <si>
    <t>VÁPNÍK CELKOVÝ</t>
  </si>
  <si>
    <t>81629</t>
  </si>
  <si>
    <t>VAZEBNÁ KAPACITA ŽELEZA</t>
  </si>
  <si>
    <t>81641</t>
  </si>
  <si>
    <t>ŽELEZO CELKOVÉ</t>
  </si>
  <si>
    <t>81675</t>
  </si>
  <si>
    <t>MIKROALBUMINURIE</t>
  </si>
  <si>
    <t>81699</t>
  </si>
  <si>
    <t>STANOVENÍ IGF - I (INSULIN - LIKE GROWTH FACTOR)</t>
  </si>
  <si>
    <t>81703</t>
  </si>
  <si>
    <t>CYSTATIN C</t>
  </si>
  <si>
    <t>81721</t>
  </si>
  <si>
    <t>IMUNOTURBIDIMETRICKÉ A/NEBO IMUNONEFELOMETRICKÉ ST</t>
  </si>
  <si>
    <t>81731</t>
  </si>
  <si>
    <t>STANOVENÍ NATRIURETICKÝCH PEPTIDŮ V SÉRU A V PLAZM</t>
  </si>
  <si>
    <t>91129</t>
  </si>
  <si>
    <t>STANOVENÍ IgG</t>
  </si>
  <si>
    <t>91131</t>
  </si>
  <si>
    <t>STANOVENÍ IgA</t>
  </si>
  <si>
    <t>91133</t>
  </si>
  <si>
    <t>STANOVENÍ IgM</t>
  </si>
  <si>
    <t>91137</t>
  </si>
  <si>
    <t>STANOVENÍ TRANSFERINU</t>
  </si>
  <si>
    <t>91141</t>
  </si>
  <si>
    <t>STANOVENÍ CERULOPLASMINU</t>
  </si>
  <si>
    <t>91143</t>
  </si>
  <si>
    <t>STANOVENÍ PREALBUMINU</t>
  </si>
  <si>
    <t>91145</t>
  </si>
  <si>
    <t>STANOVENÍ HAPTOGLOBINU</t>
  </si>
  <si>
    <t>91153</t>
  </si>
  <si>
    <t>STANOVENÍ  C - REAKTIVNÍHO PROTEINU</t>
  </si>
  <si>
    <t>91171</t>
  </si>
  <si>
    <t>STANOVENÍ IgG ELISA</t>
  </si>
  <si>
    <t>91193</t>
  </si>
  <si>
    <t>STANOVENÍ B2 - MIKROGLOBULINU ELISA</t>
  </si>
  <si>
    <t>91397</t>
  </si>
  <si>
    <t>ELEKTROFORESA S NÁSLEDNOU IMUNOFIXACÍ (KOMPLEX - I</t>
  </si>
  <si>
    <t>91481</t>
  </si>
  <si>
    <t>STANOVENÍ KONCENTRACE PROCALCITONINU</t>
  </si>
  <si>
    <t>93115</t>
  </si>
  <si>
    <t>FOLÁTY</t>
  </si>
  <si>
    <t>93129</t>
  </si>
  <si>
    <t>FOLITROPIN (FSH)</t>
  </si>
  <si>
    <t>93131</t>
  </si>
  <si>
    <t>KORTISOL</t>
  </si>
  <si>
    <t>93133</t>
  </si>
  <si>
    <t>LUTROPIN (LH)</t>
  </si>
  <si>
    <t>93135</t>
  </si>
  <si>
    <t>MYOGLOBIN V SÉRII</t>
  </si>
  <si>
    <t>93141</t>
  </si>
  <si>
    <t>KALCITONIN</t>
  </si>
  <si>
    <t>93151</t>
  </si>
  <si>
    <t>FERRITIN</t>
  </si>
  <si>
    <t>93159</t>
  </si>
  <si>
    <t>CHORIOGONADOTROPIN (HCG)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</si>
  <si>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</si>
  <si>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</si>
  <si>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</si>
  <si>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</si>
  <si>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</si>
  <si>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</si>
  <si>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</si>
  <si>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</si>
  <si>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93185</t>
  </si>
  <si>
    <t>TRIJODTYRONIN CELKOVÝ (TT3)</t>
  </si>
  <si>
    <t>93187</t>
  </si>
  <si>
    <t>TYROXIN CELKOVÝ (TT4)</t>
  </si>
  <si>
    <t>93189</t>
  </si>
  <si>
    <t>TYROXIN VOLNÝ (FT4)</t>
  </si>
  <si>
    <t>93195</t>
  </si>
  <si>
    <t>TYREOTROPIN (TSH)</t>
  </si>
  <si>
    <t>93199</t>
  </si>
  <si>
    <t>TYREOGLOBULIN (TG)</t>
  </si>
  <si>
    <t>93213</t>
  </si>
  <si>
    <t>VITAMIN B12</t>
  </si>
  <si>
    <t>93215</t>
  </si>
  <si>
    <t>ALFA - 1 - FETOPROTEIN (AFP)</t>
  </si>
  <si>
    <t>93217</t>
  </si>
  <si>
    <t>AUTOPROTILÁTKY PROTI MIKROSOMÁLNÍMU ANTIGENU</t>
  </si>
  <si>
    <t>93225</t>
  </si>
  <si>
    <t>PROSTATICKÝ SPECIFICKÝ ANTIGEN (PSA)</t>
  </si>
  <si>
    <t>93227</t>
  </si>
  <si>
    <t>ANTIGEN SQUAMÓZNÍCH NÁDOROVÝCH BUNĚK (SCC)</t>
  </si>
  <si>
    <t>93229</t>
  </si>
  <si>
    <t>TKÁŇOVÝ POLYPEPTIDICKÝ ANTIGEN (TPA)</t>
  </si>
  <si>
    <t>93231</t>
  </si>
  <si>
    <t>TYREOGLOBULIN AUTOPROTILÁTKY</t>
  </si>
  <si>
    <t>93245</t>
  </si>
  <si>
    <t>TRIJODTYRONIN VOLNÝ (FT3)</t>
  </si>
  <si>
    <t>93265</t>
  </si>
  <si>
    <t>CYFRA 21-1 (NÁDOROVÝ ANTIGEN, CYTOKERATIN FRAGMENT</t>
  </si>
  <si>
    <t>91197</t>
  </si>
  <si>
    <t>STANOVENÍ CYTOKINU ELISA</t>
  </si>
  <si>
    <t>91275</t>
  </si>
  <si>
    <t>STANOVENÍ ANTI KARDIOLIPIN Ab IgG a IgM ELISA</t>
  </si>
  <si>
    <t>94215</t>
  </si>
  <si>
    <t>DOT BLOTTING DNA</t>
  </si>
  <si>
    <t>34</t>
  </si>
  <si>
    <t>809</t>
  </si>
  <si>
    <t>0002920</t>
  </si>
  <si>
    <t xml:space="preserve">MULTIHANCE                                        </t>
  </si>
  <si>
    <t>0003132</t>
  </si>
  <si>
    <t xml:space="preserve">GADOVIST 1,0 MMOL/ML                              </t>
  </si>
  <si>
    <t>0022075</t>
  </si>
  <si>
    <t xml:space="preserve">IOMERON 400                                       </t>
  </si>
  <si>
    <t>0042433</t>
  </si>
  <si>
    <t xml:space="preserve">VISIPAQUE 320 MG I/ML                             </t>
  </si>
  <si>
    <t>0065980</t>
  </si>
  <si>
    <t xml:space="preserve">DOTAREM                                           </t>
  </si>
  <si>
    <t>0077018</t>
  </si>
  <si>
    <t xml:space="preserve">ULTRAVIST 370                                     </t>
  </si>
  <si>
    <t>0077019</t>
  </si>
  <si>
    <t>0095607</t>
  </si>
  <si>
    <t xml:space="preserve">MICROPAQUE                                        </t>
  </si>
  <si>
    <t>0038462</t>
  </si>
  <si>
    <t xml:space="preserve">DRÁT VODÍCÍ GUIDE WIRE M                          </t>
  </si>
  <si>
    <t>0038482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</si>
  <si>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</si>
  <si>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</si>
  <si>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</si>
  <si>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</si>
  <si>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</si>
  <si>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</si>
  <si>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0049439</t>
  </si>
  <si>
    <t xml:space="preserve">STENTGRAFT ZENITH TX2 ZTEG-2P                     </t>
  </si>
  <si>
    <t>0049983</t>
  </si>
  <si>
    <t xml:space="preserve">KATETR BALÓNKOVÝ ZELOS                            </t>
  </si>
  <si>
    <t>0052143</t>
  </si>
  <si>
    <t>EXTRAKTOR - AMPLATZ GOOSE NECK GNXXXX - PERIFERNÍ,</t>
  </si>
  <si>
    <t>0053563</t>
  </si>
  <si>
    <t xml:space="preserve">KATETR DIAGNOSTICKÝ TEMPO4F,5F                    </t>
  </si>
  <si>
    <t>0053905</t>
  </si>
  <si>
    <t xml:space="preserve">KATETR DILATAČNÍ XXL                 14-5XX       </t>
  </si>
  <si>
    <t>0054358</t>
  </si>
  <si>
    <t xml:space="preserve">KATETR DIAGNOSTICKÝ SUPER TORQUE 5F,6F 533525-686 </t>
  </si>
  <si>
    <t>0056303</t>
  </si>
  <si>
    <t xml:space="preserve">KATETR BALONKOVÝ FOGARTY TRU-LUMEN 12TLW807F      </t>
  </si>
  <si>
    <t>0056361</t>
  </si>
  <si>
    <t xml:space="preserve">ZAVADĚČ FLEXOR BALKIN RADIOOPÁKNÍ ZNAČKA          </t>
  </si>
  <si>
    <t>0056365</t>
  </si>
  <si>
    <t xml:space="preserve">ZAVADĚČ MIKROPUNKČNÍ, NITINOLOVÝ VODIČ            </t>
  </si>
  <si>
    <t>0057298</t>
  </si>
  <si>
    <t>STENT VASKULÁRNÍ E-LUMINEXX,SAMOEXPANDIBILNÍ,NITIN</t>
  </si>
  <si>
    <t>0057769</t>
  </si>
  <si>
    <t xml:space="preserve">DILATÁTOR COPE-SADDEKNI SFA ACCESS     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</si>
  <si>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</si>
  <si>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</si>
  <si>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</si>
  <si>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</si>
  <si>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</si>
  <si>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0057844</t>
  </si>
  <si>
    <t xml:space="preserve">TĚLÍSKO EMBOLIZAČNÍ TORNADO                       </t>
  </si>
  <si>
    <t>0058462</t>
  </si>
  <si>
    <t xml:space="preserve">VODIČ DRÁTĚNÝ LUNDERQUIST EXTRA STIFF, ZAHNUTÝ    </t>
  </si>
  <si>
    <t>0058948</t>
  </si>
  <si>
    <t>STENT PERIFERNÍ WALLSTENT UNI,SAMOEXPANDIBILNÍ,OCE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</si>
  <si>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</si>
  <si>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</si>
  <si>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</si>
  <si>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</si>
  <si>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0092108</t>
  </si>
  <si>
    <t xml:space="preserve">STENTGRAFT AORTÁLNÍ HRUDNÍ VALIANT 10CM           </t>
  </si>
  <si>
    <t>0092125</t>
  </si>
  <si>
    <t xml:space="preserve">MIKROKATETR PROGREAT PC2411-2813, PP27111-27131   </t>
  </si>
  <si>
    <t>0092559</t>
  </si>
  <si>
    <t>SADA AG - SYSTÉM PRO UZAVÍRÁNÍ CÉV - FEMORÁLNÍ - S</t>
  </si>
  <si>
    <t>89113</t>
  </si>
  <si>
    <t>RTG LEBKY, CÍLENÉ SNÍMKY</t>
  </si>
  <si>
    <t>89115</t>
  </si>
  <si>
    <t>RTG LEBKY, PŘEHLEDNÉ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</si>
  <si>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</si>
  <si>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</si>
  <si>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</si>
  <si>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</si>
  <si>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</si>
  <si>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</si>
  <si>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89125</t>
  </si>
  <si>
    <t>RTG RAMENNÍHO KLOUBU</t>
  </si>
  <si>
    <t>89127</t>
  </si>
  <si>
    <t>RTG KOSTÍ A KLOUBŮ KONČETIN</t>
  </si>
  <si>
    <t>89129</t>
  </si>
  <si>
    <t>RTG ŽEBER A STERNA</t>
  </si>
  <si>
    <t>89131</t>
  </si>
  <si>
    <t>RTG HRUDNÍKU</t>
  </si>
  <si>
    <t>89143</t>
  </si>
  <si>
    <t>RTG BŘICHA</t>
  </si>
  <si>
    <t>89145</t>
  </si>
  <si>
    <t>RTG JÍCNU</t>
  </si>
  <si>
    <t>89161</t>
  </si>
  <si>
    <t>CHOLANGIOGRAFIE PEROPERAČNÍ NEBO T-DRÉNEM</t>
  </si>
  <si>
    <t>89313</t>
  </si>
  <si>
    <t xml:space="preserve">PERKUTÁNNÍ PUNKCE NEBO BIOPSIE ŘÍZENÁ RDG METODOU </t>
  </si>
  <si>
    <t>89323</t>
  </si>
  <si>
    <t>TERAPEUTICKÁ EMBOLIZACE V CÉVNÍM ŘEČIŠTI</t>
  </si>
  <si>
    <t>89331</t>
  </si>
  <si>
    <t>ZAVEDENÍ STENTU DO TEPENNÉHO ČI ŽILNÍHO ŘEČIŠTĚ</t>
  </si>
  <si>
    <t>89409</t>
  </si>
  <si>
    <t>ZAVEDENÍ STENTGRAFTU DO NEKORONÁRNÍHO TEPENNÉHO NE</t>
  </si>
  <si>
    <t>89411</t>
  </si>
  <si>
    <t>PŘEHLEDNÁ  ČI SELEKTIVNÍ ANGIOGRAFIE</t>
  </si>
  <si>
    <t>89415</t>
  </si>
  <si>
    <t xml:space="preserve">PŘEHLEDNÁ ČI SELEKTIVNÍ ANGIOGRAFIE NAVAZUJÍCÍ NA </t>
  </si>
  <si>
    <t>89417</t>
  </si>
  <si>
    <t>89421</t>
  </si>
  <si>
    <t>MĚŘENÍ TLAKU PŘI ANGIOGRAFII</t>
  </si>
  <si>
    <t>89423</t>
  </si>
  <si>
    <t>PERKUTÁNNÍ TRANSLUMINÁLNÍ ANGIOPLASTIKA</t>
  </si>
  <si>
    <t>89611</t>
  </si>
  <si>
    <t>CT VYŠETŘENÍ HLAVY NEBO TĚLA NATIVNÍ A KONTRASTNÍ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</si>
  <si>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</si>
  <si>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</si>
  <si>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</si>
  <si>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</si>
  <si>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</si>
  <si>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</si>
  <si>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</si>
  <si>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</si>
  <si>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</si>
  <si>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</si>
  <si>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89715</t>
  </si>
  <si>
    <t>MR ZOBRAZENÍ KRKU, HRUDNÍKU, BŘICHA, PÁNVE (VČETNĚ</t>
  </si>
  <si>
    <t>89717</t>
  </si>
  <si>
    <t>MR ZOBRAZENÍ SRDCE</t>
  </si>
  <si>
    <t>89723</t>
  </si>
  <si>
    <t>MR ANGIOGRAFIE</t>
  </si>
  <si>
    <t>89725</t>
  </si>
  <si>
    <t>OPAKOVANÉ ČI DOPLŇUJÍCÍ VYŠETŘENÍ MR</t>
  </si>
  <si>
    <t>35</t>
  </si>
  <si>
    <t>222</t>
  </si>
  <si>
    <t>22111</t>
  </si>
  <si>
    <t>VYŠETŘENÍ KREVNÍ SKUPINY ABO RH (D) - STATIM</t>
  </si>
  <si>
    <t>22112</t>
  </si>
  <si>
    <t>VYŠETŘENÍ KREVNÍ SKUPINY ABO, RH (D) V SÉRII</t>
  </si>
  <si>
    <t>22113</t>
  </si>
  <si>
    <t>VYŠETŘENÍ KREVNÍ SKUPINY ABO RH (D) U NOVOROZENCE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</si>
  <si>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</si>
  <si>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</si>
  <si>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</si>
  <si>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</si>
  <si>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</si>
  <si>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</si>
  <si>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>VYŠETŘENÍ CHLADOVÝCH AGLUTININŮ</t>
  </si>
  <si>
    <t>22133</t>
  </si>
  <si>
    <t>PŘÍMÝ ANTIGLOBULINOVÝ TEST</t>
  </si>
  <si>
    <t>22134</t>
  </si>
  <si>
    <t>UPŘESNĚNÍ TYPU SENZIBILIZACE ERYTROCYTŮ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</si>
  <si>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</si>
  <si>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</si>
  <si>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</si>
  <si>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</si>
  <si>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</si>
  <si>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</si>
  <si>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</si>
  <si>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</si>
  <si>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22317</t>
  </si>
  <si>
    <t>ELUCE ANTIERYTROCYTÁRNÍCH PROTILÁTEK - POUŽITÍ KOM</t>
  </si>
  <si>
    <t>22325</t>
  </si>
  <si>
    <t>ABSORPCE PROTILÁTEK PROTI ERYTROCYTUM PŘI URČOVÁNÍ</t>
  </si>
  <si>
    <t>22339</t>
  </si>
  <si>
    <t>TITRACE ANTIERYTROCYTÁRNÍCH PROTILÁTEK</t>
  </si>
  <si>
    <t>22341</t>
  </si>
  <si>
    <t>IDENTIFIKACE ANTIERYTROCYTÁRNÍCH PROTILÁTEK - ZKUM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</si>
  <si>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</si>
  <si>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</si>
  <si>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</si>
  <si>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</si>
  <si>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</si>
  <si>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</si>
  <si>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82077</t>
  </si>
  <si>
    <t>STANOVENÍ PROTILÁTEK PROTI ANTIGENŮM VIRŮ HEPATITI</t>
  </si>
  <si>
    <t>82079</t>
  </si>
  <si>
    <t>STANOVENÍ PROTILÁTEK PROTI ANTIGENŮM VIRŮ (MIMO VI</t>
  </si>
  <si>
    <t>37</t>
  </si>
  <si>
    <t>807</t>
  </si>
  <si>
    <t>87011</t>
  </si>
  <si>
    <t>KONZULTACE NÁLEZU PATOLOGEM CÍLENÁ NA ŽÁDOST OŠETŘ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</si>
  <si>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</si>
  <si>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</si>
  <si>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</si>
  <si>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</si>
  <si>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</si>
  <si>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</si>
  <si>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87135</t>
  </si>
  <si>
    <t>VYŠETŘENÍ MORFOMETRICKÉ - ZA KAŽDÝ PARAMETR</t>
  </si>
  <si>
    <t>87211</t>
  </si>
  <si>
    <t>ZMRAZOVACÍ HISTOLOGICKÉ  VYŠETŘENÍ PITEVNÍHO MATER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</si>
  <si>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</si>
  <si>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</si>
  <si>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</si>
  <si>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</si>
  <si>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</si>
  <si>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</si>
  <si>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</si>
  <si>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</si>
  <si>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</si>
  <si>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</si>
  <si>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</si>
  <si>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</si>
  <si>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87231</t>
  </si>
  <si>
    <t>IMUNOHISTOCHEMIE (ZA KAŽDÝ MARKER Z 1 BLOKU)</t>
  </si>
  <si>
    <t>87235</t>
  </si>
  <si>
    <t>VYŠETŘENÍ PREPARÁTU SPECIELNĚ BARVENÉHO NA MIKROOR</t>
  </si>
  <si>
    <t>87411</t>
  </si>
  <si>
    <t>PEROPERAČNÍ CYTOLOGIE (TECHNICKÁ KOMPONENTA ZA KAŽ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</si>
  <si>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</si>
  <si>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</si>
  <si>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</si>
  <si>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</si>
  <si>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</si>
  <si>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</si>
  <si>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87511</t>
  </si>
  <si>
    <t>STANOVENÍ BIOPTICKÉ DIAGNÓZY I. STUPNĚ OBTÍŽNOSTI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</si>
  <si>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</si>
  <si>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</si>
  <si>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</si>
  <si>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</si>
  <si>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</si>
  <si>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</si>
  <si>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87611</t>
  </si>
  <si>
    <t>TECHNICKÁ KOMPONENTA MIKROSKOPICKÉHO VYŠETŘENÍ PIT</t>
  </si>
  <si>
    <t>87613</t>
  </si>
  <si>
    <t>TECHNICKO ADMINISTRATIVNÍ KOMPONENTA BIOPSIE (STAN</t>
  </si>
  <si>
    <t>40</t>
  </si>
  <si>
    <t>82001</t>
  </si>
  <si>
    <t>KONSULTACE K MIKROBIOLOGICKÉMU, PARAZITOLOGICKÉMU,</t>
  </si>
  <si>
    <t>82003</t>
  </si>
  <si>
    <t>TELEFONICKÁ KONZULTACE K MIKROBIOLOGICKÉMU, PARAZI</t>
  </si>
  <si>
    <t>82025</t>
  </si>
  <si>
    <t>KULTIVAČNÍ VYŠETŘENÍ NA GO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</si>
  <si>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</si>
  <si>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</si>
  <si>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</si>
  <si>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</si>
  <si>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</si>
  <si>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</si>
  <si>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</si>
  <si>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</si>
  <si>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</si>
  <si>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</si>
  <si>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</si>
  <si>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</si>
  <si>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82083</t>
  </si>
  <si>
    <t>PRŮKAZ BAKTERIÁLNÍHO TOXINU BIOLOGICKÝM POKUSEM NA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</si>
  <si>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</si>
  <si>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</si>
  <si>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</si>
  <si>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</si>
  <si>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</si>
  <si>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</si>
  <si>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82115</t>
  </si>
  <si>
    <t>PRŮKAZ VIROVÉHO ANTIGENU V BIOLOGICKÉM MATERIÁLU N</t>
  </si>
  <si>
    <t>82117</t>
  </si>
  <si>
    <t>PRŮKAZ ANTIGENU VIRU (MIMO VIRY HEPATITID), BAKTER</t>
  </si>
  <si>
    <t>82123</t>
  </si>
  <si>
    <t>PRŮKAZ  BAKTERIÁLNÍHO, VIROVÉHO, PARAZITÁRNÍHO EV.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</si>
  <si>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</si>
  <si>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</si>
  <si>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</si>
  <si>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</si>
  <si>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</si>
  <si>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</si>
  <si>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91399</t>
  </si>
  <si>
    <t>CHARAKTERISTIKA ANTIGENŮ A PROTILÁTEK ELEKTROFORÉZ</t>
  </si>
  <si>
    <t>91483</t>
  </si>
  <si>
    <t>STANOVENÍ ANTIGENU HELICOBACTER PYLORI VE STOLICI</t>
  </si>
  <si>
    <t>41</t>
  </si>
  <si>
    <t>91159</t>
  </si>
  <si>
    <t>STANOVENÍ C3 SLOŽKY KOMPLEMENTU</t>
  </si>
  <si>
    <t>91161</t>
  </si>
  <si>
    <t>STANOVENÍ C4 SLOŽKY KOMPLEMENTU</t>
  </si>
  <si>
    <t>91253</t>
  </si>
  <si>
    <t>STANOVENÍ ANTI ds-DNA Ab ELISA</t>
  </si>
  <si>
    <t>91255</t>
  </si>
  <si>
    <t>STANOVENÍ ANTI ss-DNA Ab ELISA</t>
  </si>
  <si>
    <t>91259</t>
  </si>
  <si>
    <t>STANOVENÍ ANTI NUKLEOHISTON Ab ELISA</t>
  </si>
  <si>
    <t>91261</t>
  </si>
  <si>
    <t>STANOVENÍ ANTI ENA Ab ELISA</t>
  </si>
  <si>
    <t>91263</t>
  </si>
  <si>
    <t>STANOVENÍ ANTI SS-A/Ro Ab ELISA</t>
  </si>
  <si>
    <t>91265</t>
  </si>
  <si>
    <t>STANOVENÍ ANTI SS-B/La Ab ELISA</t>
  </si>
  <si>
    <t>91267</t>
  </si>
  <si>
    <t>STANOVENÍ ANTI Sm Ab ELISA</t>
  </si>
  <si>
    <t>91269</t>
  </si>
  <si>
    <t>STANOVENÍ ANTI U1-RNP Ab ELISA</t>
  </si>
  <si>
    <t>91271</t>
  </si>
  <si>
    <t>STANOVENÍ ANTI Scl-70 Ab ELISA</t>
  </si>
  <si>
    <t>91277</t>
  </si>
  <si>
    <t>STANOVENÍ p-ANCA ELISA</t>
  </si>
  <si>
    <t>91279</t>
  </si>
  <si>
    <t>STANOVENÍ c-ANCA ELISA</t>
  </si>
  <si>
    <t>91285</t>
  </si>
  <si>
    <t>STANOVENÍ REVMATOIDNÍHO FAKTORU IgM ELISA</t>
  </si>
  <si>
    <t>91287</t>
  </si>
  <si>
    <t>STANOVENÍ REVMATOIDNÍHO FAKTORU IgG ELISA</t>
  </si>
  <si>
    <t>91289</t>
  </si>
  <si>
    <t>STANOVENÍ REVMATOIDNÍHO FAKTORU IgA ELISA</t>
  </si>
  <si>
    <t>91317</t>
  </si>
  <si>
    <t>PRŮKAZ ANTINUKLEÁRNÍCH PROTILÁTEK - JINÉ SUBSTRÁTY</t>
  </si>
  <si>
    <t>91323</t>
  </si>
  <si>
    <t>PRŮKAZ ANCA IF</t>
  </si>
  <si>
    <t>91355</t>
  </si>
  <si>
    <t>STANOVENÍ CIK METODOU PEG-IKEM</t>
  </si>
  <si>
    <t>91501</t>
  </si>
  <si>
    <t>STANOVENÍ HLADIN REVMATOIDNÍHO FAKTORU (RF) NEFELO</t>
  </si>
  <si>
    <t>91567</t>
  </si>
  <si>
    <t>IMUNOANALYTICKÉ STANOVENÍ AUTOPROTILÁTEK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</si>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</sst>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9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name val="Calibri"/>
      <family val="2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47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4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2" fillId="0" borderId="0"/>
    <xf numFmtId="0" fontId="43" fillId="0" borderId="0"/>
    <xf numFmtId="0" fontId="48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906">
    <xf numFmtId="0" fontId="0" fillId="0" borderId="0" xfId="0"/>
    <xf numFmtId="0" fontId="49" fillId="2" borderId="22" xfId="81" applyFont="1" applyFill="1" applyBorder="1"/>
    <xf numFmtId="0" fontId="50" fillId="2" borderId="23" xfId="81" applyFont="1" applyFill="1" applyBorder="1"/>
    <xf numFmtId="3" fontId="50" fillId="2" borderId="24" xfId="81" applyNumberFormat="1" applyFont="1" applyFill="1" applyBorder="1"/>
    <xf numFmtId="10" fontId="50" fillId="2" borderId="25" xfId="81" applyNumberFormat="1" applyFont="1" applyFill="1" applyBorder="1"/>
    <xf numFmtId="0" fontId="50" fillId="4" borderId="23" xfId="81" applyFont="1" applyFill="1" applyBorder="1"/>
    <xf numFmtId="3" fontId="51" fillId="0" borderId="10" xfId="26" applyNumberFormat="1" applyFont="1" applyFill="1" applyBorder="1" applyAlignment="1">
      <alignment horizontal="center"/>
    </xf>
    <xf numFmtId="3" fontId="51" fillId="0" borderId="12" xfId="26" applyNumberFormat="1" applyFont="1" applyFill="1" applyBorder="1" applyAlignment="1">
      <alignment horizontal="center"/>
    </xf>
    <xf numFmtId="3" fontId="51" fillId="0" borderId="29" xfId="26" applyNumberFormat="1" applyFont="1" applyFill="1" applyBorder="1" applyAlignment="1">
      <alignment horizontal="center"/>
    </xf>
    <xf numFmtId="3" fontId="51" fillId="0" borderId="30" xfId="26" applyNumberFormat="1" applyFont="1" applyFill="1" applyBorder="1" applyAlignment="1">
      <alignment horizontal="center"/>
    </xf>
    <xf numFmtId="3" fontId="50" fillId="4" borderId="24" xfId="81" applyNumberFormat="1" applyFont="1" applyFill="1" applyBorder="1"/>
    <xf numFmtId="10" fontId="50" fillId="4" borderId="25" xfId="81" applyNumberFormat="1" applyFont="1" applyFill="1" applyBorder="1"/>
    <xf numFmtId="172" fontId="50" fillId="3" borderId="24" xfId="81" applyNumberFormat="1" applyFont="1" applyFill="1" applyBorder="1"/>
    <xf numFmtId="10" fontId="50" fillId="3" borderId="25" xfId="81" applyNumberFormat="1" applyFont="1" applyFill="1" applyBorder="1" applyAlignment="1"/>
    <xf numFmtId="0" fontId="51" fillId="5" borderId="0" xfId="74" applyFont="1" applyFill="1"/>
    <xf numFmtId="0" fontId="57" fillId="5" borderId="0" xfId="74" applyFont="1" applyFill="1"/>
    <xf numFmtId="3" fontId="49" fillId="5" borderId="29" xfId="81" applyNumberFormat="1" applyFont="1" applyFill="1" applyBorder="1"/>
    <xf numFmtId="10" fontId="49" fillId="5" borderId="30" xfId="81" applyNumberFormat="1" applyFont="1" applyFill="1" applyBorder="1"/>
    <xf numFmtId="3" fontId="49" fillId="5" borderId="10" xfId="81" applyNumberFormat="1" applyFont="1" applyFill="1" applyBorder="1"/>
    <xf numFmtId="10" fontId="49" fillId="5" borderId="12" xfId="81" applyNumberFormat="1" applyFont="1" applyFill="1" applyBorder="1"/>
    <xf numFmtId="3" fontId="49" fillId="5" borderId="14" xfId="81" applyNumberFormat="1" applyFont="1" applyFill="1" applyBorder="1"/>
    <xf numFmtId="10" fontId="49" fillId="5" borderId="16" xfId="81" applyNumberFormat="1" applyFont="1" applyFill="1" applyBorder="1"/>
    <xf numFmtId="0" fontId="49" fillId="5" borderId="0" xfId="81" applyFont="1" applyFill="1"/>
    <xf numFmtId="10" fontId="49" fillId="5" borderId="0" xfId="81" applyNumberFormat="1" applyFont="1" applyFill="1"/>
    <xf numFmtId="0" fontId="62" fillId="2" borderId="38" xfId="0" applyFont="1" applyFill="1" applyBorder="1" applyAlignment="1">
      <alignment vertical="top"/>
    </xf>
    <xf numFmtId="0" fontId="62" fillId="2" borderId="39" xfId="0" applyFont="1" applyFill="1" applyBorder="1" applyAlignment="1">
      <alignment vertical="top"/>
    </xf>
    <xf numFmtId="0" fontId="59" fillId="2" borderId="39" xfId="0" applyFont="1" applyFill="1" applyBorder="1" applyAlignment="1">
      <alignment vertical="top"/>
    </xf>
    <xf numFmtId="0" fontId="63" fillId="2" borderId="39" xfId="0" applyFont="1" applyFill="1" applyBorder="1" applyAlignment="1">
      <alignment vertical="top"/>
    </xf>
    <xf numFmtId="0" fontId="61" fillId="2" borderId="39" xfId="0" applyFont="1" applyFill="1" applyBorder="1" applyAlignment="1">
      <alignment vertical="top"/>
    </xf>
    <xf numFmtId="0" fontId="59" fillId="2" borderId="40" xfId="0" applyFont="1" applyFill="1" applyBorder="1" applyAlignment="1">
      <alignment vertical="top"/>
    </xf>
    <xf numFmtId="0" fontId="62" fillId="2" borderId="10" xfId="0" applyFont="1" applyFill="1" applyBorder="1" applyAlignment="1">
      <alignment horizontal="center" vertical="center"/>
    </xf>
    <xf numFmtId="0" fontId="62" fillId="2" borderId="26" xfId="0" applyFont="1" applyFill="1" applyBorder="1" applyAlignment="1">
      <alignment horizontal="center" vertical="center"/>
    </xf>
    <xf numFmtId="0" fontId="62" fillId="2" borderId="28" xfId="0" applyFont="1" applyFill="1" applyBorder="1" applyAlignment="1">
      <alignment horizontal="center" vertical="center"/>
    </xf>
    <xf numFmtId="0" fontId="62" fillId="2" borderId="27" xfId="0" applyFont="1" applyFill="1" applyBorder="1" applyAlignment="1">
      <alignment horizontal="center" vertical="center"/>
    </xf>
    <xf numFmtId="0" fontId="63" fillId="2" borderId="26" xfId="0" applyFont="1" applyFill="1" applyBorder="1" applyAlignment="1">
      <alignment horizontal="center" vertical="center" wrapText="1"/>
    </xf>
    <xf numFmtId="0" fontId="63" fillId="2" borderId="28" xfId="0" applyFont="1" applyFill="1" applyBorder="1" applyAlignment="1">
      <alignment horizontal="center" vertical="center" wrapText="1"/>
    </xf>
    <xf numFmtId="0" fontId="61" fillId="2" borderId="28" xfId="0" applyFont="1" applyFill="1" applyBorder="1" applyAlignment="1">
      <alignment horizontal="center" vertical="center" wrapText="1"/>
    </xf>
    <xf numFmtId="3" fontId="49" fillId="5" borderId="5" xfId="81" applyNumberFormat="1" applyFont="1" applyFill="1" applyBorder="1"/>
    <xf numFmtId="3" fontId="49" fillId="5" borderId="34" xfId="81" applyNumberFormat="1" applyFont="1" applyFill="1" applyBorder="1"/>
    <xf numFmtId="3" fontId="49" fillId="5" borderId="30" xfId="81" applyNumberFormat="1" applyFont="1" applyFill="1" applyBorder="1"/>
    <xf numFmtId="3" fontId="49" fillId="5" borderId="11" xfId="81" applyNumberFormat="1" applyFont="1" applyFill="1" applyBorder="1"/>
    <xf numFmtId="3" fontId="49" fillId="5" borderId="12" xfId="81" applyNumberFormat="1" applyFont="1" applyFill="1" applyBorder="1"/>
    <xf numFmtId="3" fontId="49" fillId="5" borderId="15" xfId="81" applyNumberFormat="1" applyFont="1" applyFill="1" applyBorder="1"/>
    <xf numFmtId="3" fontId="49" fillId="5" borderId="16" xfId="81" applyNumberFormat="1" applyFont="1" applyFill="1" applyBorder="1"/>
    <xf numFmtId="3" fontId="50" fillId="2" borderId="32" xfId="81" applyNumberFormat="1" applyFont="1" applyFill="1" applyBorder="1"/>
    <xf numFmtId="3" fontId="50" fillId="2" borderId="25" xfId="81" applyNumberFormat="1" applyFont="1" applyFill="1" applyBorder="1"/>
    <xf numFmtId="3" fontId="50" fillId="4" borderId="32" xfId="81" applyNumberFormat="1" applyFont="1" applyFill="1" applyBorder="1"/>
    <xf numFmtId="3" fontId="50" fillId="4" borderId="25" xfId="81" applyNumberFormat="1" applyFont="1" applyFill="1" applyBorder="1"/>
    <xf numFmtId="172" fontId="50" fillId="3" borderId="32" xfId="81" applyNumberFormat="1" applyFont="1" applyFill="1" applyBorder="1"/>
    <xf numFmtId="172" fontId="50" fillId="3" borderId="25" xfId="81" applyNumberFormat="1" applyFont="1" applyFill="1" applyBorder="1"/>
    <xf numFmtId="0" fontId="56" fillId="2" borderId="28" xfId="74" applyFont="1" applyFill="1" applyBorder="1" applyAlignment="1">
      <alignment horizontal="center"/>
    </xf>
    <xf numFmtId="0" fontId="56" fillId="2" borderId="27" xfId="74" applyFont="1" applyFill="1" applyBorder="1" applyAlignment="1">
      <alignment horizontal="center"/>
    </xf>
    <xf numFmtId="0" fontId="56" fillId="2" borderId="29" xfId="81" applyFont="1" applyFill="1" applyBorder="1" applyAlignment="1">
      <alignment horizontal="center"/>
    </xf>
    <xf numFmtId="0" fontId="56" fillId="2" borderId="30" xfId="81" applyFont="1" applyFill="1" applyBorder="1" applyAlignment="1">
      <alignment horizontal="center"/>
    </xf>
    <xf numFmtId="0" fontId="64" fillId="0" borderId="2" xfId="0" applyFont="1" applyFill="1" applyBorder="1"/>
    <xf numFmtId="0" fontId="64" fillId="0" borderId="3" xfId="0" applyFont="1" applyFill="1" applyBorder="1"/>
    <xf numFmtId="3" fontId="50" fillId="0" borderId="32" xfId="78" applyNumberFormat="1" applyFont="1" applyFill="1" applyBorder="1" applyAlignment="1">
      <alignment horizontal="right"/>
    </xf>
    <xf numFmtId="9" fontId="50" fillId="0" borderId="32" xfId="78" applyNumberFormat="1" applyFont="1" applyFill="1" applyBorder="1" applyAlignment="1">
      <alignment horizontal="right"/>
    </xf>
    <xf numFmtId="3" fontId="50" fillId="0" borderId="25" xfId="78" applyNumberFormat="1" applyFont="1" applyFill="1" applyBorder="1" applyAlignment="1">
      <alignment horizontal="right"/>
    </xf>
    <xf numFmtId="0" fontId="56" fillId="2" borderId="26" xfId="81" applyFont="1" applyFill="1" applyBorder="1" applyAlignment="1">
      <alignment horizontal="center"/>
    </xf>
    <xf numFmtId="0" fontId="57" fillId="2" borderId="34" xfId="0" applyFont="1" applyFill="1" applyBorder="1" applyAlignment="1">
      <alignment horizontal="center" vertical="center"/>
    </xf>
    <xf numFmtId="0" fontId="62" fillId="2" borderId="11" xfId="0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/>
    <xf numFmtId="0" fontId="57" fillId="0" borderId="0" xfId="0" applyFont="1" applyFill="1"/>
    <xf numFmtId="0" fontId="57" fillId="0" borderId="49" xfId="0" applyFont="1" applyFill="1" applyBorder="1" applyAlignment="1"/>
    <xf numFmtId="0" fontId="66" fillId="0" borderId="0" xfId="0" applyFont="1" applyFill="1" applyBorder="1" applyAlignment="1"/>
    <xf numFmtId="0" fontId="57" fillId="0" borderId="58" xfId="0" applyFont="1" applyFill="1" applyBorder="1"/>
    <xf numFmtId="0" fontId="0" fillId="0" borderId="0" xfId="0" applyFill="1"/>
    <xf numFmtId="0" fontId="0" fillId="0" borderId="58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58" fillId="0" borderId="8" xfId="0" applyNumberFormat="1" applyFont="1" applyFill="1" applyBorder="1" applyAlignment="1">
      <alignment horizontal="right" vertical="top"/>
    </xf>
    <xf numFmtId="3" fontId="58" fillId="0" borderId="6" xfId="0" applyNumberFormat="1" applyFont="1" applyFill="1" applyBorder="1" applyAlignment="1">
      <alignment horizontal="right" vertical="top"/>
    </xf>
    <xf numFmtId="3" fontId="59" fillId="0" borderId="6" xfId="0" applyNumberFormat="1" applyFont="1" applyFill="1" applyBorder="1" applyAlignment="1">
      <alignment horizontal="right" vertical="top"/>
    </xf>
    <xf numFmtId="3" fontId="58" fillId="0" borderId="13" xfId="0" applyNumberFormat="1" applyFont="1" applyFill="1" applyBorder="1" applyAlignment="1">
      <alignment horizontal="right" vertical="top"/>
    </xf>
    <xf numFmtId="3" fontId="58" fillId="0" borderId="11" xfId="0" applyNumberFormat="1" applyFont="1" applyFill="1" applyBorder="1" applyAlignment="1">
      <alignment horizontal="right" vertical="top"/>
    </xf>
    <xf numFmtId="3" fontId="59" fillId="0" borderId="11" xfId="0" applyNumberFormat="1" applyFont="1" applyFill="1" applyBorder="1" applyAlignment="1">
      <alignment horizontal="right" vertical="top"/>
    </xf>
    <xf numFmtId="3" fontId="60" fillId="0" borderId="13" xfId="0" applyNumberFormat="1" applyFont="1" applyFill="1" applyBorder="1" applyAlignment="1">
      <alignment horizontal="right" vertical="top"/>
    </xf>
    <xf numFmtId="3" fontId="60" fillId="0" borderId="11" xfId="0" applyNumberFormat="1" applyFont="1" applyFill="1" applyBorder="1" applyAlignment="1">
      <alignment horizontal="right" vertical="top"/>
    </xf>
    <xf numFmtId="3" fontId="61" fillId="0" borderId="11" xfId="0" applyNumberFormat="1" applyFont="1" applyFill="1" applyBorder="1" applyAlignment="1">
      <alignment horizontal="right" vertical="top"/>
    </xf>
    <xf numFmtId="3" fontId="58" fillId="0" borderId="37" xfId="0" applyNumberFormat="1" applyFont="1" applyFill="1" applyBorder="1" applyAlignment="1">
      <alignment horizontal="right" vertical="top"/>
    </xf>
    <xf numFmtId="3" fontId="58" fillId="0" borderId="28" xfId="0" applyNumberFormat="1" applyFont="1" applyFill="1" applyBorder="1" applyAlignment="1">
      <alignment horizontal="right" vertical="top"/>
    </xf>
    <xf numFmtId="3" fontId="59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49" xfId="82" applyFont="1" applyFill="1" applyBorder="1" applyAlignment="1"/>
    <xf numFmtId="0" fontId="1" fillId="0" borderId="0" xfId="78" applyFill="1"/>
    <xf numFmtId="0" fontId="51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" fillId="0" borderId="0" xfId="26" applyFill="1"/>
    <xf numFmtId="3" fontId="20" fillId="0" borderId="4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58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68" fillId="0" borderId="58" xfId="0" applyFont="1" applyFill="1" applyBorder="1" applyAlignment="1"/>
    <xf numFmtId="165" fontId="3" fillId="0" borderId="84" xfId="53" applyNumberFormat="1" applyFont="1" applyFill="1" applyBorder="1"/>
    <xf numFmtId="9" fontId="3" fillId="0" borderId="84" xfId="53" applyNumberFormat="1" applyFont="1" applyFill="1" applyBorder="1"/>
    <xf numFmtId="3" fontId="31" fillId="0" borderId="0" xfId="76" applyNumberFormat="1" applyFont="1" applyFill="1" applyBorder="1"/>
    <xf numFmtId="3" fontId="4" fillId="0" borderId="0" xfId="76" applyNumberFormat="1" applyFill="1"/>
    <xf numFmtId="0" fontId="2" fillId="0" borderId="58" xfId="26" applyFont="1" applyFill="1" applyBorder="1" applyAlignment="1"/>
    <xf numFmtId="3" fontId="52" fillId="0" borderId="0" xfId="26" applyNumberFormat="1" applyFont="1" applyFill="1" applyBorder="1"/>
    <xf numFmtId="9" fontId="31" fillId="0" borderId="0" xfId="76" applyNumberFormat="1" applyFont="1" applyFill="1" applyBorder="1" applyAlignment="1">
      <alignment horizontal="right"/>
    </xf>
    <xf numFmtId="9" fontId="31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51" fillId="0" borderId="0" xfId="26" applyFont="1" applyFill="1"/>
    <xf numFmtId="0" fontId="51" fillId="0" borderId="58" xfId="26" applyFont="1" applyFill="1" applyBorder="1" applyAlignment="1"/>
    <xf numFmtId="3" fontId="53" fillId="0" borderId="0" xfId="26" applyNumberFormat="1" applyFont="1" applyFill="1" applyBorder="1" applyAlignment="1">
      <alignment horizontal="center" vertical="center"/>
    </xf>
    <xf numFmtId="0" fontId="54" fillId="0" borderId="0" xfId="26" applyFont="1" applyFill="1" applyBorder="1" applyAlignment="1">
      <alignment horizontal="right"/>
    </xf>
    <xf numFmtId="171" fontId="51" fillId="0" borderId="29" xfId="26" applyNumberFormat="1" applyFont="1" applyFill="1" applyBorder="1"/>
    <xf numFmtId="9" fontId="51" fillId="0" borderId="30" xfId="26" applyNumberFormat="1" applyFont="1" applyFill="1" applyBorder="1"/>
    <xf numFmtId="171" fontId="51" fillId="0" borderId="55" xfId="26" applyNumberFormat="1" applyFont="1" applyFill="1" applyBorder="1"/>
    <xf numFmtId="9" fontId="54" fillId="0" borderId="0" xfId="26" applyNumberFormat="1" applyFont="1" applyFill="1" applyBorder="1" applyAlignment="1">
      <alignment horizontal="right"/>
    </xf>
    <xf numFmtId="171" fontId="51" fillId="0" borderId="10" xfId="26" applyNumberFormat="1" applyFont="1" applyFill="1" applyBorder="1"/>
    <xf numFmtId="9" fontId="51" fillId="0" borderId="12" xfId="26" applyNumberFormat="1" applyFont="1" applyFill="1" applyBorder="1"/>
    <xf numFmtId="171" fontId="51" fillId="0" borderId="41" xfId="26" applyNumberFormat="1" applyFont="1" applyFill="1" applyBorder="1"/>
    <xf numFmtId="3" fontId="55" fillId="0" borderId="0" xfId="26" applyNumberFormat="1" applyFont="1" applyFill="1" applyBorder="1"/>
    <xf numFmtId="171" fontId="51" fillId="0" borderId="26" xfId="26" applyNumberFormat="1" applyFont="1" applyFill="1" applyBorder="1"/>
    <xf numFmtId="9" fontId="51" fillId="0" borderId="27" xfId="26" applyNumberFormat="1" applyFont="1" applyFill="1" applyBorder="1"/>
    <xf numFmtId="171" fontId="51" fillId="0" borderId="57" xfId="26" applyNumberFormat="1" applyFont="1" applyFill="1" applyBorder="1"/>
    <xf numFmtId="0" fontId="5" fillId="0" borderId="0" xfId="26" applyFont="1" applyFill="1"/>
    <xf numFmtId="0" fontId="21" fillId="0" borderId="49" xfId="26" applyFont="1" applyFill="1" applyBorder="1" applyAlignment="1">
      <alignment vertical="center"/>
    </xf>
    <xf numFmtId="169" fontId="21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2" fillId="0" borderId="0" xfId="26" applyFont="1" applyFill="1"/>
    <xf numFmtId="3" fontId="32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68" fillId="0" borderId="0" xfId="0" applyFont="1" applyFill="1" applyBorder="1" applyAlignment="1"/>
    <xf numFmtId="3" fontId="0" fillId="0" borderId="0" xfId="0" applyNumberFormat="1" applyFill="1" applyBorder="1" applyAlignment="1"/>
    <xf numFmtId="0" fontId="57" fillId="0" borderId="35" xfId="0" applyFont="1" applyFill="1" applyBorder="1" applyAlignment="1"/>
    <xf numFmtId="0" fontId="57" fillId="0" borderId="36" xfId="0" applyFont="1" applyFill="1" applyBorder="1" applyAlignment="1"/>
    <xf numFmtId="0" fontId="57" fillId="0" borderId="76" xfId="0" applyFont="1" applyFill="1" applyBorder="1" applyAlignment="1"/>
    <xf numFmtId="0" fontId="50" fillId="2" borderId="31" xfId="78" applyFont="1" applyFill="1" applyBorder="1" applyAlignment="1">
      <alignment horizontal="right"/>
    </xf>
    <xf numFmtId="3" fontId="50" fillId="2" borderId="75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5" borderId="5" xfId="26" applyFont="1" applyFill="1" applyBorder="1"/>
    <xf numFmtId="0" fontId="5" fillId="5" borderId="6" xfId="26" applyFont="1" applyFill="1" applyBorder="1"/>
    <xf numFmtId="0" fontId="23" fillId="5" borderId="6" xfId="26" applyFont="1" applyFill="1" applyBorder="1"/>
    <xf numFmtId="0" fontId="3" fillId="5" borderId="10" xfId="26" applyFont="1" applyFill="1" applyBorder="1"/>
    <xf numFmtId="0" fontId="5" fillId="5" borderId="11" xfId="26" applyFont="1" applyFill="1" applyBorder="1"/>
    <xf numFmtId="0" fontId="23" fillId="5" borderId="11" xfId="26" applyFont="1" applyFill="1" applyBorder="1"/>
    <xf numFmtId="0" fontId="16" fillId="5" borderId="10" xfId="26" applyFont="1" applyFill="1" applyBorder="1"/>
    <xf numFmtId="0" fontId="5" fillId="5" borderId="0" xfId="26" applyFont="1" applyFill="1" applyBorder="1"/>
    <xf numFmtId="0" fontId="17" fillId="5" borderId="11" xfId="26" applyFont="1" applyFill="1" applyBorder="1"/>
    <xf numFmtId="0" fontId="25" fillId="5" borderId="11" xfId="26" applyFont="1" applyFill="1" applyBorder="1"/>
    <xf numFmtId="0" fontId="3" fillId="5" borderId="26" xfId="26" applyFont="1" applyFill="1" applyBorder="1"/>
    <xf numFmtId="0" fontId="5" fillId="5" borderId="51" xfId="26" applyFont="1" applyFill="1" applyBorder="1"/>
    <xf numFmtId="0" fontId="23" fillId="5" borderId="5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82" xfId="53" applyFont="1" applyFill="1" applyBorder="1" applyAlignment="1">
      <alignment horizontal="right"/>
    </xf>
    <xf numFmtId="3" fontId="51" fillId="7" borderId="11" xfId="26" applyNumberFormat="1" applyFont="1" applyFill="1" applyBorder="1"/>
    <xf numFmtId="3" fontId="51" fillId="7" borderId="6" xfId="26" applyNumberFormat="1" applyFont="1" applyFill="1" applyBorder="1"/>
    <xf numFmtId="3" fontId="56" fillId="2" borderId="24" xfId="26" applyNumberFormat="1" applyFont="1" applyFill="1" applyBorder="1"/>
    <xf numFmtId="3" fontId="56" fillId="2" borderId="32" xfId="26" applyNumberFormat="1" applyFont="1" applyFill="1" applyBorder="1"/>
    <xf numFmtId="3" fontId="56" fillId="4" borderId="24" xfId="26" applyNumberFormat="1" applyFont="1" applyFill="1" applyBorder="1"/>
    <xf numFmtId="3" fontId="56" fillId="7" borderId="4" xfId="26" applyNumberFormat="1" applyFont="1" applyFill="1" applyBorder="1"/>
    <xf numFmtId="3" fontId="56" fillId="7" borderId="9" xfId="26" applyNumberFormat="1" applyFont="1" applyFill="1" applyBorder="1"/>
    <xf numFmtId="3" fontId="56" fillId="2" borderId="31" xfId="26" applyNumberFormat="1" applyFont="1" applyFill="1" applyBorder="1"/>
    <xf numFmtId="3" fontId="51" fillId="7" borderId="5" xfId="26" applyNumberFormat="1" applyFont="1" applyFill="1" applyBorder="1"/>
    <xf numFmtId="3" fontId="51" fillId="7" borderId="10" xfId="26" applyNumberFormat="1" applyFont="1" applyFill="1" applyBorder="1"/>
    <xf numFmtId="3" fontId="51" fillId="5" borderId="0" xfId="26" applyNumberFormat="1" applyFont="1" applyFill="1" applyBorder="1"/>
    <xf numFmtId="3" fontId="78" fillId="5" borderId="0" xfId="26" applyNumberFormat="1" applyFont="1" applyFill="1" applyBorder="1"/>
    <xf numFmtId="168" fontId="51" fillId="5" borderId="0" xfId="26" applyNumberFormat="1" applyFont="1" applyFill="1" applyBorder="1"/>
    <xf numFmtId="0" fontId="56" fillId="2" borderId="1" xfId="26" applyNumberFormat="1" applyFont="1" applyFill="1" applyBorder="1" applyAlignment="1">
      <alignment horizontal="center"/>
    </xf>
    <xf numFmtId="0" fontId="56" fillId="2" borderId="2" xfId="26" applyNumberFormat="1" applyFont="1" applyFill="1" applyBorder="1" applyAlignment="1">
      <alignment horizontal="center"/>
    </xf>
    <xf numFmtId="168" fontId="56" fillId="2" borderId="3" xfId="26" applyNumberFormat="1" applyFont="1" applyFill="1" applyBorder="1" applyAlignment="1">
      <alignment horizontal="center"/>
    </xf>
    <xf numFmtId="3" fontId="56" fillId="2" borderId="24" xfId="26" applyNumberFormat="1" applyFont="1" applyFill="1" applyBorder="1" applyAlignment="1">
      <alignment horizontal="center"/>
    </xf>
    <xf numFmtId="168" fontId="56" fillId="2" borderId="25" xfId="26" applyNumberFormat="1" applyFont="1" applyFill="1" applyBorder="1" applyAlignment="1">
      <alignment horizontal="center"/>
    </xf>
    <xf numFmtId="168" fontId="56" fillId="7" borderId="7" xfId="86" applyNumberFormat="1" applyFont="1" applyFill="1" applyBorder="1" applyAlignment="1">
      <alignment horizontal="right"/>
    </xf>
    <xf numFmtId="3" fontId="51" fillId="7" borderId="8" xfId="26" applyNumberFormat="1" applyFont="1" applyFill="1" applyBorder="1"/>
    <xf numFmtId="168" fontId="56" fillId="7" borderId="7" xfId="86" applyNumberFormat="1" applyFont="1" applyFill="1" applyBorder="1"/>
    <xf numFmtId="168" fontId="56" fillId="7" borderId="12" xfId="86" applyNumberFormat="1" applyFont="1" applyFill="1" applyBorder="1" applyAlignment="1">
      <alignment horizontal="right"/>
    </xf>
    <xf numFmtId="3" fontId="51" fillId="7" borderId="13" xfId="26" applyNumberFormat="1" applyFont="1" applyFill="1" applyBorder="1"/>
    <xf numFmtId="168" fontId="56" fillId="7" borderId="12" xfId="86" applyNumberFormat="1" applyFont="1" applyFill="1" applyBorder="1"/>
    <xf numFmtId="168" fontId="56" fillId="2" borderId="25" xfId="86" applyNumberFormat="1" applyFont="1" applyFill="1" applyBorder="1" applyAlignment="1">
      <alignment horizontal="right"/>
    </xf>
    <xf numFmtId="3" fontId="56" fillId="2" borderId="33" xfId="26" applyNumberFormat="1" applyFont="1" applyFill="1" applyBorder="1"/>
    <xf numFmtId="168" fontId="56" fillId="2" borderId="25" xfId="86" applyNumberFormat="1" applyFont="1" applyFill="1" applyBorder="1"/>
    <xf numFmtId="3" fontId="56" fillId="2" borderId="25" xfId="26" applyNumberFormat="1" applyFont="1" applyFill="1" applyBorder="1" applyAlignment="1">
      <alignment horizontal="center"/>
    </xf>
    <xf numFmtId="3" fontId="56" fillId="7" borderId="0" xfId="26" applyNumberFormat="1" applyFont="1" applyFill="1" applyBorder="1" applyAlignment="1">
      <alignment horizontal="left"/>
    </xf>
    <xf numFmtId="3" fontId="52" fillId="7" borderId="0" xfId="26" applyNumberFormat="1" applyFont="1" applyFill="1" applyBorder="1"/>
    <xf numFmtId="0" fontId="56" fillId="3" borderId="1" xfId="26" applyNumberFormat="1" applyFont="1" applyFill="1" applyBorder="1" applyAlignment="1">
      <alignment horizontal="center"/>
    </xf>
    <xf numFmtId="0" fontId="56" fillId="3" borderId="2" xfId="26" applyNumberFormat="1" applyFont="1" applyFill="1" applyBorder="1" applyAlignment="1">
      <alignment horizontal="center"/>
    </xf>
    <xf numFmtId="168" fontId="56" fillId="3" borderId="3" xfId="26" applyNumberFormat="1" applyFont="1" applyFill="1" applyBorder="1" applyAlignment="1">
      <alignment horizontal="center"/>
    </xf>
    <xf numFmtId="3" fontId="56" fillId="3" borderId="24" xfId="26" applyNumberFormat="1" applyFont="1" applyFill="1" applyBorder="1" applyAlignment="1">
      <alignment horizontal="center"/>
    </xf>
    <xf numFmtId="168" fontId="56" fillId="3" borderId="25" xfId="26" applyNumberFormat="1" applyFont="1" applyFill="1" applyBorder="1" applyAlignment="1">
      <alignment horizontal="center"/>
    </xf>
    <xf numFmtId="3" fontId="51" fillId="7" borderId="29" xfId="26" applyNumberFormat="1" applyFont="1" applyFill="1" applyBorder="1" applyAlignment="1">
      <alignment horizontal="center"/>
    </xf>
    <xf numFmtId="3" fontId="51" fillId="7" borderId="30" xfId="26" applyNumberFormat="1" applyFont="1" applyFill="1" applyBorder="1" applyAlignment="1">
      <alignment horizontal="center"/>
    </xf>
    <xf numFmtId="3" fontId="51" fillId="7" borderId="10" xfId="26" applyNumberFormat="1" applyFont="1" applyFill="1" applyBorder="1" applyAlignment="1">
      <alignment horizontal="center"/>
    </xf>
    <xf numFmtId="3" fontId="51" fillId="7" borderId="12" xfId="26" applyNumberFormat="1" applyFont="1" applyFill="1" applyBorder="1" applyAlignment="1">
      <alignment horizontal="center"/>
    </xf>
    <xf numFmtId="3" fontId="56" fillId="3" borderId="31" xfId="26" applyNumberFormat="1" applyFont="1" applyFill="1" applyBorder="1"/>
    <xf numFmtId="3" fontId="56" fillId="3" borderId="24" xfId="26" applyNumberFormat="1" applyFont="1" applyFill="1" applyBorder="1"/>
    <xf numFmtId="3" fontId="56" fillId="3" borderId="32" xfId="26" applyNumberFormat="1" applyFont="1" applyFill="1" applyBorder="1"/>
    <xf numFmtId="168" fontId="56" fillId="3" borderId="25" xfId="86" applyNumberFormat="1" applyFont="1" applyFill="1" applyBorder="1" applyAlignment="1">
      <alignment horizontal="right"/>
    </xf>
    <xf numFmtId="168" fontId="56" fillId="3" borderId="25" xfId="86" applyNumberFormat="1" applyFont="1" applyFill="1" applyBorder="1"/>
    <xf numFmtId="3" fontId="56" fillId="3" borderId="25" xfId="26" applyNumberFormat="1" applyFont="1" applyFill="1" applyBorder="1" applyAlignment="1">
      <alignment horizontal="center"/>
    </xf>
    <xf numFmtId="3" fontId="56" fillId="7" borderId="0" xfId="26" applyNumberFormat="1" applyFont="1" applyFill="1" applyBorder="1"/>
    <xf numFmtId="3" fontId="51" fillId="7" borderId="0" xfId="26" applyNumberFormat="1" applyFont="1" applyFill="1" applyBorder="1"/>
    <xf numFmtId="168" fontId="51" fillId="7" borderId="0" xfId="26" applyNumberFormat="1" applyFont="1" applyFill="1" applyBorder="1"/>
    <xf numFmtId="0" fontId="56" fillId="6" borderId="1" xfId="26" applyNumberFormat="1" applyFont="1" applyFill="1" applyBorder="1" applyAlignment="1">
      <alignment horizontal="center"/>
    </xf>
    <xf numFmtId="0" fontId="56" fillId="6" borderId="2" xfId="26" applyNumberFormat="1" applyFont="1" applyFill="1" applyBorder="1" applyAlignment="1">
      <alignment horizontal="center"/>
    </xf>
    <xf numFmtId="0" fontId="56" fillId="6" borderId="3" xfId="26" applyNumberFormat="1" applyFont="1" applyFill="1" applyBorder="1" applyAlignment="1">
      <alignment horizontal="center"/>
    </xf>
    <xf numFmtId="3" fontId="56" fillId="7" borderId="18" xfId="26" applyNumberFormat="1" applyFont="1" applyFill="1" applyBorder="1"/>
    <xf numFmtId="168" fontId="56" fillId="7" borderId="18" xfId="86" applyNumberFormat="1" applyFont="1" applyFill="1" applyBorder="1"/>
    <xf numFmtId="3" fontId="56" fillId="7" borderId="19" xfId="26" applyNumberFormat="1" applyFont="1" applyFill="1" applyBorder="1"/>
    <xf numFmtId="168" fontId="56" fillId="7" borderId="19" xfId="86" applyNumberFormat="1" applyFont="1" applyFill="1" applyBorder="1"/>
    <xf numFmtId="3" fontId="56" fillId="6" borderId="31" xfId="26" applyNumberFormat="1" applyFont="1" applyFill="1" applyBorder="1"/>
    <xf numFmtId="3" fontId="56" fillId="6" borderId="24" xfId="26" applyNumberFormat="1" applyFont="1" applyFill="1" applyBorder="1"/>
    <xf numFmtId="3" fontId="56" fillId="6" borderId="32" xfId="26" applyNumberFormat="1" applyFont="1" applyFill="1" applyBorder="1"/>
    <xf numFmtId="168" fontId="56" fillId="6" borderId="25" xfId="86" applyNumberFormat="1" applyFont="1" applyFill="1" applyBorder="1" applyAlignment="1">
      <alignment horizontal="right"/>
    </xf>
    <xf numFmtId="3" fontId="56" fillId="6" borderId="33" xfId="26" applyNumberFormat="1" applyFont="1" applyFill="1" applyBorder="1"/>
    <xf numFmtId="168" fontId="56" fillId="6" borderId="61" xfId="86" applyNumberFormat="1" applyFont="1" applyFill="1" applyBorder="1"/>
    <xf numFmtId="168" fontId="51" fillId="7" borderId="0" xfId="26" applyNumberFormat="1" applyFont="1" applyFill="1" applyBorder="1" applyAlignment="1">
      <alignment horizontal="right"/>
    </xf>
    <xf numFmtId="0" fontId="56" fillId="4" borderId="1" xfId="26" applyNumberFormat="1" applyFont="1" applyFill="1" applyBorder="1" applyAlignment="1">
      <alignment horizontal="center"/>
    </xf>
    <xf numFmtId="0" fontId="56" fillId="4" borderId="2" xfId="26" applyNumberFormat="1" applyFont="1" applyFill="1" applyBorder="1" applyAlignment="1">
      <alignment horizontal="center"/>
    </xf>
    <xf numFmtId="168" fontId="56" fillId="4" borderId="3" xfId="26" applyNumberFormat="1" applyFont="1" applyFill="1" applyBorder="1" applyAlignment="1">
      <alignment horizontal="center"/>
    </xf>
    <xf numFmtId="3" fontId="56" fillId="4" borderId="24" xfId="26" applyNumberFormat="1" applyFont="1" applyFill="1" applyBorder="1" applyAlignment="1">
      <alignment horizontal="center"/>
    </xf>
    <xf numFmtId="168" fontId="56" fillId="4" borderId="25" xfId="26" applyNumberFormat="1" applyFont="1" applyFill="1" applyBorder="1" applyAlignment="1">
      <alignment horizontal="center"/>
    </xf>
    <xf numFmtId="3" fontId="56" fillId="4" borderId="31" xfId="26" applyNumberFormat="1" applyFont="1" applyFill="1" applyBorder="1"/>
    <xf numFmtId="3" fontId="56" fillId="4" borderId="32" xfId="26" applyNumberFormat="1" applyFont="1" applyFill="1" applyBorder="1"/>
    <xf numFmtId="168" fontId="56" fillId="4" borderId="25" xfId="86" applyNumberFormat="1" applyFont="1" applyFill="1" applyBorder="1" applyAlignment="1">
      <alignment horizontal="right"/>
    </xf>
    <xf numFmtId="3" fontId="56" fillId="4" borderId="33" xfId="26" applyNumberFormat="1" applyFont="1" applyFill="1" applyBorder="1"/>
    <xf numFmtId="168" fontId="56" fillId="4" borderId="25" xfId="86" applyNumberFormat="1" applyFont="1" applyFill="1" applyBorder="1"/>
    <xf numFmtId="3" fontId="56" fillId="4" borderId="25" xfId="26" applyNumberFormat="1" applyFont="1" applyFill="1" applyBorder="1" applyAlignment="1">
      <alignment horizontal="center"/>
    </xf>
    <xf numFmtId="3" fontId="75" fillId="0" borderId="0" xfId="26" applyNumberFormat="1" applyFont="1" applyFill="1" applyBorder="1" applyAlignment="1">
      <alignment horizontal="right" vertical="top"/>
    </xf>
    <xf numFmtId="0" fontId="65" fillId="0" borderId="0" xfId="0" applyFont="1" applyFill="1" applyBorder="1" applyAlignment="1">
      <alignment horizontal="right" vertical="top"/>
    </xf>
    <xf numFmtId="3" fontId="75" fillId="0" borderId="2" xfId="26" applyNumberFormat="1" applyFont="1" applyFill="1" applyBorder="1" applyAlignment="1">
      <alignment horizontal="right" vertical="top"/>
    </xf>
    <xf numFmtId="0" fontId="65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56" fillId="2" borderId="54" xfId="26" quotePrefix="1" applyNumberFormat="1" applyFont="1" applyFill="1" applyBorder="1" applyAlignment="1">
      <alignment horizontal="center"/>
    </xf>
    <xf numFmtId="171" fontId="56" fillId="2" borderId="9" xfId="26" quotePrefix="1" applyNumberFormat="1" applyFont="1" applyFill="1" applyBorder="1" applyAlignment="1">
      <alignment horizontal="center"/>
    </xf>
    <xf numFmtId="171" fontId="56" fillId="2" borderId="56" xfId="26" quotePrefix="1" applyNumberFormat="1" applyFont="1" applyFill="1" applyBorder="1" applyAlignment="1">
      <alignment horizontal="center"/>
    </xf>
    <xf numFmtId="0" fontId="51" fillId="2" borderId="35" xfId="26" applyFont="1" applyFill="1" applyBorder="1"/>
    <xf numFmtId="0" fontId="3" fillId="2" borderId="76" xfId="33" applyFont="1" applyFill="1" applyBorder="1" applyAlignment="1">
      <alignment horizontal="center" vertical="center"/>
    </xf>
    <xf numFmtId="9" fontId="3" fillId="0" borderId="83" xfId="53" applyNumberFormat="1" applyFont="1" applyFill="1" applyBorder="1"/>
    <xf numFmtId="0" fontId="47" fillId="3" borderId="10" xfId="1" applyFill="1" applyBorder="1"/>
    <xf numFmtId="0" fontId="57" fillId="0" borderId="30" xfId="0" applyFont="1" applyBorder="1" applyAlignment="1"/>
    <xf numFmtId="0" fontId="47" fillId="3" borderId="5" xfId="1" applyFill="1" applyBorder="1"/>
    <xf numFmtId="0" fontId="57" fillId="5" borderId="7" xfId="0" applyFont="1" applyFill="1" applyBorder="1"/>
    <xf numFmtId="0" fontId="47" fillId="6" borderId="5" xfId="1" applyFill="1" applyBorder="1"/>
    <xf numFmtId="0" fontId="57" fillId="5" borderId="12" xfId="0" applyFont="1" applyFill="1" applyBorder="1"/>
    <xf numFmtId="0" fontId="47" fillId="6" borderId="74" xfId="1" applyFill="1" applyBorder="1"/>
    <xf numFmtId="0" fontId="57" fillId="5" borderId="27" xfId="0" applyFont="1" applyFill="1" applyBorder="1"/>
    <xf numFmtId="0" fontId="57" fillId="5" borderId="49" xfId="0" applyFont="1" applyFill="1" applyBorder="1"/>
    <xf numFmtId="0" fontId="47" fillId="2" borderId="5" xfId="1" applyFill="1" applyBorder="1"/>
    <xf numFmtId="0" fontId="57" fillId="5" borderId="58" xfId="0" applyFont="1" applyFill="1" applyBorder="1"/>
    <xf numFmtId="0" fontId="47" fillId="4" borderId="5" xfId="1" applyFill="1" applyBorder="1"/>
    <xf numFmtId="9" fontId="59" fillId="0" borderId="7" xfId="0" applyNumberFormat="1" applyFont="1" applyFill="1" applyBorder="1" applyAlignment="1">
      <alignment horizontal="right" vertical="top"/>
    </xf>
    <xf numFmtId="9" fontId="59" fillId="0" borderId="12" xfId="0" applyNumberFormat="1" applyFont="1" applyFill="1" applyBorder="1" applyAlignment="1">
      <alignment horizontal="right" vertical="top"/>
    </xf>
    <xf numFmtId="9" fontId="61" fillId="0" borderId="12" xfId="0" applyNumberFormat="1" applyFont="1" applyFill="1" applyBorder="1" applyAlignment="1">
      <alignment horizontal="right" vertical="top"/>
    </xf>
    <xf numFmtId="9" fontId="59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51" fillId="0" borderId="0" xfId="76" applyFont="1" applyFill="1"/>
    <xf numFmtId="0" fontId="51" fillId="0" borderId="0" xfId="26" applyFont="1" applyFill="1" applyBorder="1" applyAlignment="1"/>
    <xf numFmtId="0" fontId="51" fillId="0" borderId="2" xfId="76" applyFont="1" applyFill="1" applyBorder="1" applyAlignment="1"/>
    <xf numFmtId="0" fontId="56" fillId="2" borderId="82" xfId="53" applyFont="1" applyFill="1" applyBorder="1" applyAlignment="1">
      <alignment horizontal="right"/>
    </xf>
    <xf numFmtId="165" fontId="56" fillId="0" borderId="87" xfId="53" applyNumberFormat="1" applyFont="1" applyFill="1" applyBorder="1"/>
    <xf numFmtId="165" fontId="56" fillId="0" borderId="88" xfId="53" applyNumberFormat="1" applyFont="1" applyFill="1" applyBorder="1"/>
    <xf numFmtId="9" fontId="56" fillId="0" borderId="89" xfId="83" applyNumberFormat="1" applyFont="1" applyFill="1" applyBorder="1"/>
    <xf numFmtId="170" fontId="56" fillId="0" borderId="87" xfId="53" applyNumberFormat="1" applyFont="1" applyFill="1" applyBorder="1"/>
    <xf numFmtId="170" fontId="56" fillId="0" borderId="88" xfId="53" applyNumberFormat="1" applyFont="1" applyFill="1" applyBorder="1"/>
    <xf numFmtId="3" fontId="56" fillId="0" borderId="89" xfId="83" applyNumberFormat="1" applyFont="1" applyFill="1" applyBorder="1"/>
    <xf numFmtId="3" fontId="51" fillId="0" borderId="0" xfId="76" applyNumberFormat="1" applyFont="1" applyFill="1"/>
    <xf numFmtId="9" fontId="51" fillId="0" borderId="0" xfId="76" applyNumberFormat="1" applyFont="1" applyFill="1"/>
    <xf numFmtId="170" fontId="51" fillId="0" borderId="0" xfId="76" applyNumberFormat="1" applyFont="1" applyFill="1"/>
    <xf numFmtId="0" fontId="0" fillId="0" borderId="0" xfId="0" applyAlignment="1"/>
    <xf numFmtId="0" fontId="51" fillId="0" borderId="58" xfId="26" applyFont="1" applyFill="1" applyBorder="1" applyAlignment="1">
      <alignment horizontal="right"/>
    </xf>
    <xf numFmtId="3" fontId="52" fillId="0" borderId="0" xfId="26" applyNumberFormat="1" applyFont="1" applyFill="1" applyBorder="1" applyAlignment="1">
      <alignment horizontal="right"/>
    </xf>
    <xf numFmtId="171" fontId="51" fillId="0" borderId="54" xfId="26" quotePrefix="1" applyNumberFormat="1" applyFont="1" applyFill="1" applyBorder="1" applyAlignment="1">
      <alignment horizontal="right"/>
    </xf>
    <xf numFmtId="171" fontId="51" fillId="0" borderId="9" xfId="26" quotePrefix="1" applyNumberFormat="1" applyFont="1" applyFill="1" applyBorder="1" applyAlignment="1">
      <alignment horizontal="right"/>
    </xf>
    <xf numFmtId="171" fontId="51" fillId="0" borderId="56" xfId="26" quotePrefix="1" applyNumberFormat="1" applyFont="1" applyFill="1" applyBorder="1" applyAlignment="1">
      <alignment horizontal="right"/>
    </xf>
    <xf numFmtId="0" fontId="51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67" fillId="0" borderId="0" xfId="78" applyNumberFormat="1" applyFont="1" applyFill="1" applyBorder="1" applyAlignment="1"/>
    <xf numFmtId="3" fontId="67" fillId="0" borderId="0" xfId="78" applyNumberFormat="1" applyFont="1" applyFill="1" applyBorder="1" applyAlignment="1"/>
    <xf numFmtId="3" fontId="56" fillId="0" borderId="34" xfId="53" applyNumberFormat="1" applyFont="1" applyFill="1" applyBorder="1"/>
    <xf numFmtId="3" fontId="56" fillId="0" borderId="30" xfId="53" applyNumberFormat="1" applyFont="1" applyFill="1" applyBorder="1"/>
    <xf numFmtId="0" fontId="0" fillId="0" borderId="0" xfId="0" applyBorder="1" applyAlignment="1"/>
    <xf numFmtId="165" fontId="56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8" xfId="0" applyFont="1" applyFill="1" applyBorder="1" applyAlignment="1"/>
    <xf numFmtId="0" fontId="45" fillId="0" borderId="0" xfId="0" applyFont="1" applyFill="1"/>
    <xf numFmtId="16" fontId="45" fillId="0" borderId="0" xfId="0" quotePrefix="1" applyNumberFormat="1" applyFont="1" applyFill="1"/>
    <xf numFmtId="0" fontId="45" fillId="0" borderId="0" xfId="0" quotePrefix="1" applyFont="1" applyFill="1"/>
    <xf numFmtId="172" fontId="45" fillId="0" borderId="0" xfId="0" applyNumberFormat="1" applyFont="1" applyFill="1"/>
    <xf numFmtId="173" fontId="45" fillId="0" borderId="0" xfId="0" applyNumberFormat="1" applyFont="1" applyFill="1"/>
    <xf numFmtId="3" fontId="45" fillId="0" borderId="0" xfId="0" applyNumberFormat="1" applyFont="1" applyFill="1"/>
    <xf numFmtId="0" fontId="50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6" fillId="2" borderId="58" xfId="0" applyFont="1" applyFill="1" applyBorder="1" applyAlignment="1">
      <alignment horizontal="center"/>
    </xf>
    <xf numFmtId="170" fontId="0" fillId="0" borderId="0" xfId="0" applyNumberFormat="1" applyFill="1"/>
    <xf numFmtId="3" fontId="68" fillId="0" borderId="58" xfId="0" applyNumberFormat="1" applyFont="1" applyFill="1" applyBorder="1" applyAlignment="1"/>
    <xf numFmtId="3" fontId="3" fillId="0" borderId="83" xfId="53" applyNumberFormat="1" applyFont="1" applyFill="1" applyBorder="1"/>
    <xf numFmtId="3" fontId="3" fillId="0" borderId="84" xfId="53" applyNumberFormat="1" applyFont="1" applyFill="1" applyBorder="1"/>
    <xf numFmtId="3" fontId="3" fillId="0" borderId="85" xfId="53" applyNumberFormat="1" applyFont="1" applyFill="1" applyBorder="1"/>
    <xf numFmtId="9" fontId="68" fillId="0" borderId="58" xfId="0" applyNumberFormat="1" applyFont="1" applyFill="1" applyBorder="1" applyAlignment="1"/>
    <xf numFmtId="0" fontId="56" fillId="2" borderId="58" xfId="0" applyNumberFormat="1" applyFont="1" applyFill="1" applyBorder="1" applyAlignment="1">
      <alignment horizontal="center"/>
    </xf>
    <xf numFmtId="3" fontId="3" fillId="0" borderId="86" xfId="53" applyNumberFormat="1" applyFont="1" applyFill="1" applyBorder="1"/>
    <xf numFmtId="3" fontId="3" fillId="0" borderId="91" xfId="53" applyNumberFormat="1" applyFont="1" applyFill="1" applyBorder="1"/>
    <xf numFmtId="0" fontId="57" fillId="0" borderId="0" xfId="0" applyFont="1" applyFill="1"/>
    <xf numFmtId="0" fontId="57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21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57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46" fillId="2" borderId="62" xfId="0" applyNumberFormat="1" applyFont="1" applyFill="1" applyBorder="1"/>
    <xf numFmtId="3" fontId="46" fillId="2" borderId="64" xfId="0" applyNumberFormat="1" applyFont="1" applyFill="1" applyBorder="1"/>
    <xf numFmtId="9" fontId="46" fillId="2" borderId="75" xfId="0" applyNumberFormat="1" applyFont="1" applyFill="1" applyBorder="1"/>
    <xf numFmtId="0" fontId="46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46" fillId="2" borderId="68" xfId="0" applyFont="1" applyFill="1" applyBorder="1" applyAlignment="1"/>
    <xf numFmtId="0" fontId="46" fillId="2" borderId="39" xfId="0" applyFont="1" applyFill="1" applyBorder="1" applyAlignment="1">
      <alignment horizontal="left" indent="2"/>
    </xf>
    <xf numFmtId="0" fontId="46" fillId="4" borderId="40" xfId="0" applyFont="1" applyFill="1" applyBorder="1" applyAlignment="1">
      <alignment horizontal="left" indent="2"/>
    </xf>
    <xf numFmtId="0" fontId="46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8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46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47" fillId="2" borderId="22" xfId="1" applyFill="1" applyBorder="1"/>
    <xf numFmtId="0" fontId="47" fillId="0" borderId="0" xfId="1" applyFill="1"/>
    <xf numFmtId="0" fontId="47" fillId="4" borderId="38" xfId="1" applyFill="1" applyBorder="1"/>
    <xf numFmtId="0" fontId="47" fillId="4" borderId="22" xfId="1" applyFill="1" applyBorder="1"/>
    <xf numFmtId="0" fontId="47" fillId="2" borderId="39" xfId="1" applyFill="1" applyBorder="1" applyAlignment="1">
      <alignment horizontal="left" indent="2"/>
    </xf>
    <xf numFmtId="0" fontId="47" fillId="2" borderId="39" xfId="1" applyFill="1" applyBorder="1" applyAlignment="1">
      <alignment horizontal="left" indent="4"/>
    </xf>
    <xf numFmtId="0" fontId="47" fillId="2" borderId="40" xfId="1" applyFill="1" applyBorder="1" applyAlignment="1">
      <alignment horizontal="left" indent="2"/>
    </xf>
    <xf numFmtId="0" fontId="47" fillId="4" borderId="39" xfId="1" applyFill="1" applyBorder="1" applyAlignment="1">
      <alignment horizontal="left" indent="2"/>
    </xf>
    <xf numFmtId="0" fontId="47" fillId="4" borderId="39" xfId="1" applyFill="1" applyBorder="1" applyAlignment="1">
      <alignment horizontal="left" indent="4"/>
    </xf>
    <xf numFmtId="0" fontId="47" fillId="4" borderId="39" xfId="1" applyFill="1" applyBorder="1" applyAlignment="1">
      <alignment horizontal="left" wrapText="1" indent="2"/>
    </xf>
    <xf numFmtId="0" fontId="79" fillId="2" borderId="39" xfId="1" applyFont="1" applyFill="1" applyBorder="1" applyAlignment="1">
      <alignment horizontal="left" indent="2"/>
    </xf>
    <xf numFmtId="0" fontId="79" fillId="2" borderId="39" xfId="1" applyFont="1" applyFill="1" applyBorder="1" applyAlignment="1"/>
    <xf numFmtId="0" fontId="80" fillId="3" borderId="23" xfId="1" applyFont="1" applyFill="1" applyBorder="1"/>
    <xf numFmtId="0" fontId="80" fillId="2" borderId="39" xfId="1" applyFont="1" applyFill="1" applyBorder="1" applyAlignment="1"/>
    <xf numFmtId="0" fontId="80" fillId="4" borderId="23" xfId="1" applyFont="1" applyFill="1" applyBorder="1" applyAlignment="1">
      <alignment horizontal="left"/>
    </xf>
    <xf numFmtId="0" fontId="80" fillId="2" borderId="23" xfId="1" applyFont="1" applyFill="1" applyBorder="1" applyAlignment="1"/>
    <xf numFmtId="0" fontId="80" fillId="4" borderId="68" xfId="1" applyFont="1" applyFill="1" applyBorder="1" applyAlignment="1">
      <alignment horizontal="left"/>
    </xf>
    <xf numFmtId="0" fontId="80" fillId="4" borderId="39" xfId="1" applyFont="1" applyFill="1" applyBorder="1" applyAlignment="1">
      <alignment horizontal="left"/>
    </xf>
    <xf numFmtId="0" fontId="46" fillId="2" borderId="31" xfId="0" applyFont="1" applyFill="1" applyBorder="1" applyAlignment="1">
      <alignment horizontal="right"/>
    </xf>
    <xf numFmtId="170" fontId="46" fillId="0" borderId="24" xfId="0" applyNumberFormat="1" applyFont="1" applyFill="1" applyBorder="1" applyAlignment="1"/>
    <xf numFmtId="170" fontId="46" fillId="0" borderId="32" xfId="0" applyNumberFormat="1" applyFont="1" applyFill="1" applyBorder="1" applyAlignment="1"/>
    <xf numFmtId="9" fontId="46" fillId="0" borderId="61" xfId="0" applyNumberFormat="1" applyFont="1" applyFill="1" applyBorder="1" applyAlignment="1"/>
    <xf numFmtId="9" fontId="46" fillId="0" borderId="25" xfId="0" applyNumberFormat="1" applyFont="1" applyFill="1" applyBorder="1" applyAlignment="1"/>
    <xf numFmtId="170" fontId="46" fillId="0" borderId="33" xfId="0" applyNumberFormat="1" applyFont="1" applyFill="1" applyBorder="1" applyAlignment="1"/>
    <xf numFmtId="0" fontId="64" fillId="3" borderId="31" xfId="0" applyFont="1" applyFill="1" applyBorder="1" applyAlignment="1"/>
    <xf numFmtId="0" fontId="0" fillId="0" borderId="50" xfId="0" applyBorder="1" applyAlignment="1"/>
    <xf numFmtId="0" fontId="64" fillId="2" borderId="31" xfId="0" applyFont="1" applyFill="1" applyBorder="1" applyAlignment="1"/>
    <xf numFmtId="0" fontId="64" fillId="4" borderId="31" xfId="0" applyFont="1" applyFill="1" applyBorder="1" applyAlignment="1"/>
    <xf numFmtId="0" fontId="68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9" fillId="5" borderId="21" xfId="81" applyFont="1" applyFill="1" applyBorder="1" applyAlignment="1">
      <alignment horizontal="center" vertical="center"/>
    </xf>
    <xf numFmtId="0" fontId="70" fillId="0" borderId="3" xfId="0" applyFont="1" applyBorder="1" applyAlignment="1">
      <alignment horizontal="center" vertical="center"/>
    </xf>
    <xf numFmtId="0" fontId="56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56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57" fillId="0" borderId="0" xfId="0" applyFont="1" applyFill="1"/>
    <xf numFmtId="0" fontId="2" fillId="0" borderId="2" xfId="0" applyFont="1" applyFill="1" applyBorder="1" applyAlignment="1"/>
    <xf numFmtId="0" fontId="63" fillId="2" borderId="29" xfId="0" applyFont="1" applyFill="1" applyBorder="1" applyAlignment="1">
      <alignment horizontal="center" vertical="center"/>
    </xf>
    <xf numFmtId="0" fontId="57" fillId="2" borderId="34" xfId="0" applyFont="1" applyFill="1" applyBorder="1" applyAlignment="1">
      <alignment horizontal="center" vertical="center"/>
    </xf>
    <xf numFmtId="0" fontId="62" fillId="2" borderId="11" xfId="0" applyFont="1" applyFill="1" applyBorder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0" fontId="71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7" fillId="2" borderId="10" xfId="0" applyFont="1" applyFill="1" applyBorder="1" applyAlignment="1">
      <alignment horizontal="center" vertical="center"/>
    </xf>
    <xf numFmtId="0" fontId="57" fillId="2" borderId="11" xfId="0" applyFont="1" applyFill="1" applyBorder="1" applyAlignment="1">
      <alignment horizontal="center" vertical="center"/>
    </xf>
    <xf numFmtId="0" fontId="63" fillId="2" borderId="34" xfId="0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57" fillId="2" borderId="28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61" fillId="2" borderId="12" xfId="0" applyFont="1" applyFill="1" applyBorder="1" applyAlignment="1">
      <alignment horizontal="center" vertical="center" wrapText="1"/>
    </xf>
    <xf numFmtId="0" fontId="57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ill="1" applyBorder="1" applyAlignment="1"/>
    <xf numFmtId="165" fontId="56" fillId="0" borderId="0" xfId="53" applyNumberFormat="1" applyFont="1" applyFill="1" applyBorder="1" applyAlignment="1">
      <alignment horizontal="center"/>
    </xf>
    <xf numFmtId="165" fontId="51" fillId="0" borderId="0" xfId="79" applyNumberFormat="1" applyFont="1" applyFill="1" applyBorder="1" applyAlignment="1">
      <alignment horizontal="center"/>
    </xf>
    <xf numFmtId="165" fontId="56" fillId="2" borderId="29" xfId="53" applyNumberFormat="1" applyFont="1" applyFill="1" applyBorder="1" applyAlignment="1">
      <alignment horizontal="right"/>
    </xf>
    <xf numFmtId="165" fontId="51" fillId="2" borderId="34" xfId="79" applyNumberFormat="1" applyFont="1" applyFill="1" applyBorder="1" applyAlignment="1">
      <alignment horizontal="right"/>
    </xf>
    <xf numFmtId="165" fontId="72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50" fillId="2" borderId="77" xfId="78" applyNumberFormat="1" applyFont="1" applyFill="1" applyBorder="1" applyAlignment="1">
      <alignment horizontal="left"/>
    </xf>
    <xf numFmtId="0" fontId="57" fillId="2" borderId="63" xfId="0" applyFont="1" applyFill="1" applyBorder="1" applyAlignment="1"/>
    <xf numFmtId="3" fontId="50" fillId="2" borderId="65" xfId="78" applyNumberFormat="1" applyFont="1" applyFill="1" applyBorder="1" applyAlignment="1"/>
    <xf numFmtId="0" fontId="64" fillId="2" borderId="77" xfId="0" applyFont="1" applyFill="1" applyBorder="1" applyAlignment="1">
      <alignment horizontal="left"/>
    </xf>
    <xf numFmtId="0" fontId="0" fillId="2" borderId="58" xfId="0" applyFill="1" applyBorder="1" applyAlignment="1">
      <alignment horizontal="left"/>
    </xf>
    <xf numFmtId="0" fontId="0" fillId="2" borderId="63" xfId="0" applyFill="1" applyBorder="1" applyAlignment="1">
      <alignment horizontal="left"/>
    </xf>
    <xf numFmtId="0" fontId="64" fillId="2" borderId="65" xfId="0" applyFont="1" applyFill="1" applyBorder="1" applyAlignment="1">
      <alignment horizontal="left"/>
    </xf>
    <xf numFmtId="3" fontId="64" fillId="2" borderId="65" xfId="0" applyNumberFormat="1" applyFont="1" applyFill="1" applyBorder="1" applyAlignment="1">
      <alignment horizontal="left"/>
    </xf>
    <xf numFmtId="3" fontId="0" fillId="2" borderId="59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6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80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8" xfId="53" applyFont="1" applyFill="1" applyBorder="1" applyAlignment="1">
      <alignment horizontal="right"/>
    </xf>
    <xf numFmtId="0" fontId="5" fillId="2" borderId="79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80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77" xfId="26" applyFont="1" applyFill="1" applyBorder="1" applyAlignment="1">
      <alignment horizontal="left" vertical="center"/>
    </xf>
    <xf numFmtId="0" fontId="21" fillId="4" borderId="58" xfId="26" applyFont="1" applyFill="1" applyBorder="1" applyAlignment="1">
      <alignment horizontal="left" vertical="center"/>
    </xf>
    <xf numFmtId="0" fontId="21" fillId="4" borderId="59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33" xfId="26" quotePrefix="1" applyFont="1" applyFill="1" applyBorder="1" applyAlignment="1">
      <alignment horizontal="center" vertical="center"/>
    </xf>
    <xf numFmtId="0" fontId="3" fillId="4" borderId="61" xfId="26" applyFont="1" applyFill="1" applyBorder="1" applyAlignment="1">
      <alignment horizontal="center" vertical="center"/>
    </xf>
    <xf numFmtId="0" fontId="3" fillId="4" borderId="5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6" fillId="2" borderId="75" xfId="0" applyFont="1" applyFill="1" applyBorder="1" applyAlignment="1">
      <alignment vertical="center"/>
    </xf>
    <xf numFmtId="3" fontId="56" fillId="2" borderId="77" xfId="26" applyNumberFormat="1" applyFont="1" applyFill="1" applyBorder="1" applyAlignment="1">
      <alignment horizontal="center"/>
    </xf>
    <xf numFmtId="3" fontId="56" fillId="2" borderId="58" xfId="26" applyNumberFormat="1" applyFont="1" applyFill="1" applyBorder="1" applyAlignment="1">
      <alignment horizontal="center"/>
    </xf>
    <xf numFmtId="3" fontId="56" fillId="2" borderId="59" xfId="26" applyNumberFormat="1" applyFont="1" applyFill="1" applyBorder="1" applyAlignment="1">
      <alignment horizontal="center"/>
    </xf>
    <xf numFmtId="3" fontId="56" fillId="2" borderId="59" xfId="0" applyNumberFormat="1" applyFont="1" applyFill="1" applyBorder="1" applyAlignment="1">
      <alignment horizontal="center" vertical="top"/>
    </xf>
    <xf numFmtId="0" fontId="56" fillId="2" borderId="35" xfId="0" applyFont="1" applyFill="1" applyBorder="1" applyAlignment="1">
      <alignment horizontal="center" vertical="top" wrapText="1"/>
    </xf>
    <xf numFmtId="0" fontId="56" fillId="2" borderId="35" xfId="0" applyFont="1" applyFill="1" applyBorder="1" applyAlignment="1">
      <alignment horizontal="center" vertical="top"/>
    </xf>
    <xf numFmtId="49" fontId="56" fillId="2" borderId="35" xfId="0" applyNumberFormat="1" applyFont="1" applyFill="1" applyBorder="1" applyAlignment="1">
      <alignment horizontal="center" vertical="top"/>
    </xf>
    <xf numFmtId="0" fontId="56" fillId="2" borderId="35" xfId="0" applyFont="1" applyFill="1" applyBorder="1" applyAlignment="1">
      <alignment horizontal="center" vertical="center"/>
    </xf>
    <xf numFmtId="0" fontId="56" fillId="2" borderId="77" xfId="0" quotePrefix="1" applyFont="1" applyFill="1" applyBorder="1" applyAlignment="1">
      <alignment horizontal="center"/>
    </xf>
    <xf numFmtId="0" fontId="56" fillId="2" borderId="59" xfId="0" applyFont="1" applyFill="1" applyBorder="1" applyAlignment="1">
      <alignment horizontal="center"/>
    </xf>
    <xf numFmtId="9" fontId="73" fillId="2" borderId="59" xfId="0" applyNumberFormat="1" applyFont="1" applyFill="1" applyBorder="1" applyAlignment="1">
      <alignment horizontal="center" vertical="top"/>
    </xf>
    <xf numFmtId="0" fontId="56" fillId="2" borderId="77" xfId="0" quotePrefix="1" applyNumberFormat="1" applyFont="1" applyFill="1" applyBorder="1" applyAlignment="1">
      <alignment horizontal="center"/>
    </xf>
    <xf numFmtId="0" fontId="56" fillId="2" borderId="59" xfId="0" applyNumberFormat="1" applyFont="1" applyFill="1" applyBorder="1" applyAlignment="1">
      <alignment horizontal="center"/>
    </xf>
    <xf numFmtId="0" fontId="73" fillId="2" borderId="59" xfId="0" applyNumberFormat="1" applyFont="1" applyFill="1" applyBorder="1" applyAlignment="1">
      <alignment horizontal="center" vertical="top"/>
    </xf>
    <xf numFmtId="3" fontId="75" fillId="0" borderId="58" xfId="26" applyNumberFormat="1" applyFont="1" applyFill="1" applyBorder="1" applyAlignment="1">
      <alignment horizontal="right" vertical="top"/>
    </xf>
    <xf numFmtId="0" fontId="65" fillId="0" borderId="58" xfId="0" applyFont="1" applyFill="1" applyBorder="1" applyAlignment="1">
      <alignment horizontal="right" vertical="top"/>
    </xf>
    <xf numFmtId="3" fontId="76" fillId="4" borderId="77" xfId="26" applyNumberFormat="1" applyFont="1" applyFill="1" applyBorder="1" applyAlignment="1">
      <alignment horizontal="center" vertical="center" wrapText="1"/>
    </xf>
    <xf numFmtId="3" fontId="76" fillId="4" borderId="1" xfId="26" applyNumberFormat="1" applyFont="1" applyFill="1" applyBorder="1" applyAlignment="1">
      <alignment horizontal="center" vertical="center" wrapText="1"/>
    </xf>
    <xf numFmtId="3" fontId="56" fillId="4" borderId="77" xfId="26" applyNumberFormat="1" applyFont="1" applyFill="1" applyBorder="1" applyAlignment="1">
      <alignment horizontal="center"/>
    </xf>
    <xf numFmtId="3" fontId="56" fillId="4" borderId="58" xfId="26" applyNumberFormat="1" applyFont="1" applyFill="1" applyBorder="1" applyAlignment="1">
      <alignment horizontal="center"/>
    </xf>
    <xf numFmtId="3" fontId="56" fillId="4" borderId="59" xfId="26" applyNumberFormat="1" applyFont="1" applyFill="1" applyBorder="1" applyAlignment="1">
      <alignment horizontal="center"/>
    </xf>
    <xf numFmtId="3" fontId="76" fillId="3" borderId="77" xfId="26" applyNumberFormat="1" applyFont="1" applyFill="1" applyBorder="1" applyAlignment="1">
      <alignment horizontal="center" vertical="center"/>
    </xf>
    <xf numFmtId="3" fontId="76" fillId="3" borderId="1" xfId="26" applyNumberFormat="1" applyFont="1" applyFill="1" applyBorder="1" applyAlignment="1">
      <alignment horizontal="center" vertical="center"/>
    </xf>
    <xf numFmtId="3" fontId="56" fillId="3" borderId="77" xfId="26" applyNumberFormat="1" applyFont="1" applyFill="1" applyBorder="1" applyAlignment="1">
      <alignment horizontal="center"/>
    </xf>
    <xf numFmtId="3" fontId="56" fillId="3" borderId="58" xfId="26" applyNumberFormat="1" applyFont="1" applyFill="1" applyBorder="1" applyAlignment="1">
      <alignment horizontal="center"/>
    </xf>
    <xf numFmtId="3" fontId="56" fillId="3" borderId="59" xfId="26" applyNumberFormat="1" applyFont="1" applyFill="1" applyBorder="1" applyAlignment="1">
      <alignment horizontal="center"/>
    </xf>
    <xf numFmtId="3" fontId="76" fillId="6" borderId="77" xfId="26" applyNumberFormat="1" applyFont="1" applyFill="1" applyBorder="1" applyAlignment="1">
      <alignment horizontal="center" vertical="center" wrapText="1"/>
    </xf>
    <xf numFmtId="3" fontId="76" fillId="6" borderId="1" xfId="26" applyNumberFormat="1" applyFont="1" applyFill="1" applyBorder="1" applyAlignment="1">
      <alignment horizontal="center" vertical="center" wrapText="1"/>
    </xf>
    <xf numFmtId="3" fontId="56" fillId="6" borderId="77" xfId="26" applyNumberFormat="1" applyFont="1" applyFill="1" applyBorder="1" applyAlignment="1">
      <alignment horizontal="center"/>
    </xf>
    <xf numFmtId="3" fontId="56" fillId="6" borderId="58" xfId="26" applyNumberFormat="1" applyFont="1" applyFill="1" applyBorder="1" applyAlignment="1">
      <alignment horizontal="center"/>
    </xf>
    <xf numFmtId="3" fontId="56" fillId="6" borderId="59" xfId="26" applyNumberFormat="1" applyFont="1" applyFill="1" applyBorder="1" applyAlignment="1">
      <alignment horizontal="center"/>
    </xf>
    <xf numFmtId="3" fontId="75" fillId="5" borderId="20" xfId="26" applyNumberFormat="1" applyFont="1" applyFill="1" applyBorder="1" applyAlignment="1">
      <alignment horizontal="center"/>
    </xf>
    <xf numFmtId="0" fontId="65" fillId="0" borderId="0" xfId="0" applyFont="1" applyBorder="1" applyAlignment="1">
      <alignment horizontal="center"/>
    </xf>
    <xf numFmtId="3" fontId="75" fillId="0" borderId="20" xfId="26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8" fontId="77" fillId="5" borderId="20" xfId="26" applyNumberFormat="1" applyFont="1" applyFill="1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76" fillId="2" borderId="35" xfId="26" applyNumberFormat="1" applyFont="1" applyFill="1" applyBorder="1" applyAlignment="1">
      <alignment horizontal="center" vertical="center"/>
    </xf>
    <xf numFmtId="3" fontId="76" fillId="2" borderId="76" xfId="26" applyNumberFormat="1" applyFont="1" applyFill="1" applyBorder="1" applyAlignment="1">
      <alignment horizontal="center" vertical="center"/>
    </xf>
    <xf numFmtId="0" fontId="68" fillId="0" borderId="2" xfId="14" applyFont="1" applyFill="1" applyBorder="1" applyAlignment="1"/>
    <xf numFmtId="3" fontId="3" fillId="2" borderId="77" xfId="27" applyNumberFormat="1" applyFont="1" applyFill="1" applyBorder="1" applyAlignment="1">
      <alignment horizontal="center"/>
    </xf>
    <xf numFmtId="0" fontId="44" fillId="2" borderId="58" xfId="14" applyFill="1" applyBorder="1" applyAlignment="1">
      <alignment horizontal="center"/>
    </xf>
    <xf numFmtId="0" fontId="44" fillId="2" borderId="59" xfId="14" applyFill="1" applyBorder="1" applyAlignment="1">
      <alignment horizontal="center"/>
    </xf>
    <xf numFmtId="3" fontId="3" fillId="2" borderId="77" xfId="24" applyNumberFormat="1" applyFont="1" applyFill="1" applyBorder="1" applyAlignment="1">
      <alignment horizontal="center"/>
    </xf>
    <xf numFmtId="0" fontId="4" fillId="2" borderId="58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7" xfId="26" applyNumberFormat="1" applyFont="1" applyFill="1" applyBorder="1" applyAlignment="1">
      <alignment horizontal="center"/>
    </xf>
    <xf numFmtId="3" fontId="3" fillId="2" borderId="59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7" xfId="26" quotePrefix="1" applyNumberFormat="1" applyFont="1" applyFill="1" applyBorder="1" applyAlignment="1">
      <alignment horizontal="center" vertical="top"/>
    </xf>
    <xf numFmtId="169" fontId="3" fillId="2" borderId="58" xfId="26" applyNumberFormat="1" applyFont="1" applyFill="1" applyBorder="1" applyAlignment="1">
      <alignment horizontal="center" vertical="top"/>
    </xf>
    <xf numFmtId="169" fontId="3" fillId="2" borderId="59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56" fillId="2" borderId="35" xfId="0" applyFont="1" applyFill="1" applyBorder="1" applyAlignment="1">
      <alignment vertical="center" wrapText="1"/>
    </xf>
    <xf numFmtId="0" fontId="72" fillId="0" borderId="2" xfId="26" applyFont="1" applyFill="1" applyBorder="1" applyAlignment="1"/>
    <xf numFmtId="0" fontId="51" fillId="0" borderId="2" xfId="26" applyFont="1" applyFill="1" applyBorder="1" applyAlignment="1"/>
    <xf numFmtId="3" fontId="56" fillId="2" borderId="62" xfId="76" applyNumberFormat="1" applyFont="1" applyFill="1" applyBorder="1" applyAlignment="1">
      <alignment horizontal="center" vertical="center"/>
    </xf>
    <xf numFmtId="3" fontId="56" fillId="2" borderId="64" xfId="76" applyNumberFormat="1" applyFont="1" applyFill="1" applyBorder="1" applyAlignment="1">
      <alignment horizontal="center" vertical="center"/>
    </xf>
    <xf numFmtId="3" fontId="56" fillId="2" borderId="6" xfId="76" applyNumberFormat="1" applyFont="1" applyFill="1" applyBorder="1" applyAlignment="1">
      <alignment horizontal="center"/>
    </xf>
    <xf numFmtId="3" fontId="56" fillId="2" borderId="90" xfId="76" applyNumberFormat="1" applyFont="1" applyFill="1" applyBorder="1" applyAlignment="1">
      <alignment horizontal="center"/>
    </xf>
    <xf numFmtId="3" fontId="56" fillId="2" borderId="8" xfId="76" applyNumberFormat="1" applyFont="1" applyFill="1" applyBorder="1" applyAlignment="1">
      <alignment horizontal="center"/>
    </xf>
    <xf numFmtId="3" fontId="56" fillId="2" borderId="7" xfId="76" applyNumberFormat="1" applyFont="1" applyFill="1" applyBorder="1" applyAlignment="1">
      <alignment horizontal="center"/>
    </xf>
    <xf numFmtId="0" fontId="81" fillId="0" borderId="0" xfId="1" applyFont="1" applyFill="1"/>
    <xf numFmtId="3" fontId="58" fillId="8" borderId="93" xfId="0" applyNumberFormat="1" applyFont="1" applyFill="1" applyBorder="1" applyAlignment="1">
      <alignment horizontal="right" vertical="top"/>
    </xf>
    <xf numFmtId="3" fontId="58" fillId="8" borderId="94" xfId="0" applyNumberFormat="1" applyFont="1" applyFill="1" applyBorder="1" applyAlignment="1">
      <alignment horizontal="right" vertical="top"/>
    </xf>
    <xf numFmtId="174" fontId="58" fillId="8" borderId="95" xfId="0" applyNumberFormat="1" applyFont="1" applyFill="1" applyBorder="1" applyAlignment="1">
      <alignment horizontal="right" vertical="top"/>
    </xf>
    <xf numFmtId="3" fontId="58" fillId="0" borderId="93" xfId="0" applyNumberFormat="1" applyFont="1" applyBorder="1" applyAlignment="1">
      <alignment horizontal="right" vertical="top"/>
    </xf>
    <xf numFmtId="174" fontId="58" fillId="8" borderId="96" xfId="0" applyNumberFormat="1" applyFont="1" applyFill="1" applyBorder="1" applyAlignment="1">
      <alignment horizontal="right" vertical="top"/>
    </xf>
    <xf numFmtId="3" fontId="60" fillId="8" borderId="98" xfId="0" applyNumberFormat="1" applyFont="1" applyFill="1" applyBorder="1" applyAlignment="1">
      <alignment horizontal="right" vertical="top"/>
    </xf>
    <xf numFmtId="3" fontId="60" fillId="8" borderId="99" xfId="0" applyNumberFormat="1" applyFont="1" applyFill="1" applyBorder="1" applyAlignment="1">
      <alignment horizontal="right" vertical="top"/>
    </xf>
    <xf numFmtId="174" fontId="60" fillId="8" borderId="100" xfId="0" applyNumberFormat="1" applyFont="1" applyFill="1" applyBorder="1" applyAlignment="1">
      <alignment horizontal="right" vertical="top"/>
    </xf>
    <xf numFmtId="3" fontId="60" fillId="0" borderId="98" xfId="0" applyNumberFormat="1" applyFont="1" applyBorder="1" applyAlignment="1">
      <alignment horizontal="right" vertical="top"/>
    </xf>
    <xf numFmtId="0" fontId="60" fillId="8" borderId="101" xfId="0" applyFont="1" applyFill="1" applyBorder="1" applyAlignment="1">
      <alignment horizontal="right" vertical="top"/>
    </xf>
    <xf numFmtId="0" fontId="58" fillId="8" borderId="96" xfId="0" applyFont="1" applyFill="1" applyBorder="1" applyAlignment="1">
      <alignment horizontal="right" vertical="top"/>
    </xf>
    <xf numFmtId="174" fontId="60" fillId="8" borderId="101" xfId="0" applyNumberFormat="1" applyFont="1" applyFill="1" applyBorder="1" applyAlignment="1">
      <alignment horizontal="right" vertical="top"/>
    </xf>
    <xf numFmtId="0" fontId="58" fillId="8" borderId="95" xfId="0" applyFont="1" applyFill="1" applyBorder="1" applyAlignment="1">
      <alignment horizontal="right" vertical="top"/>
    </xf>
    <xf numFmtId="0" fontId="60" fillId="8" borderId="100" xfId="0" applyFont="1" applyFill="1" applyBorder="1" applyAlignment="1">
      <alignment horizontal="right" vertical="top"/>
    </xf>
    <xf numFmtId="3" fontId="60" fillId="0" borderId="102" xfId="0" applyNumberFormat="1" applyFont="1" applyBorder="1" applyAlignment="1">
      <alignment horizontal="right" vertical="top"/>
    </xf>
    <xf numFmtId="3" fontId="60" fillId="0" borderId="103" xfId="0" applyNumberFormat="1" applyFont="1" applyBorder="1" applyAlignment="1">
      <alignment horizontal="right" vertical="top"/>
    </xf>
    <xf numFmtId="0" fontId="60" fillId="0" borderId="104" xfId="0" applyFont="1" applyBorder="1" applyAlignment="1">
      <alignment horizontal="right" vertical="top"/>
    </xf>
    <xf numFmtId="174" fontId="60" fillId="8" borderId="105" xfId="0" applyNumberFormat="1" applyFont="1" applyFill="1" applyBorder="1" applyAlignment="1">
      <alignment horizontal="right" vertical="top"/>
    </xf>
    <xf numFmtId="0" fontId="62" fillId="9" borderId="92" xfId="0" applyFont="1" applyFill="1" applyBorder="1" applyAlignment="1">
      <alignment vertical="top"/>
    </xf>
    <xf numFmtId="0" fontId="62" fillId="9" borderId="92" xfId="0" applyFont="1" applyFill="1" applyBorder="1" applyAlignment="1">
      <alignment vertical="top" indent="2"/>
    </xf>
    <xf numFmtId="0" fontId="62" fillId="9" borderId="92" xfId="0" applyFont="1" applyFill="1" applyBorder="1" applyAlignment="1">
      <alignment vertical="top" indent="4"/>
    </xf>
    <xf numFmtId="0" fontId="63" fillId="9" borderId="97" xfId="0" applyFont="1" applyFill="1" applyBorder="1" applyAlignment="1">
      <alignment vertical="top" indent="6"/>
    </xf>
    <xf numFmtId="0" fontId="62" fillId="9" borderId="92" xfId="0" applyFont="1" applyFill="1" applyBorder="1" applyAlignment="1">
      <alignment vertical="top" indent="8"/>
    </xf>
    <xf numFmtId="0" fontId="63" fillId="9" borderId="97" xfId="0" applyFont="1" applyFill="1" applyBorder="1" applyAlignment="1">
      <alignment vertical="top" indent="2"/>
    </xf>
    <xf numFmtId="0" fontId="63" fillId="9" borderId="97" xfId="0" applyFont="1" applyFill="1" applyBorder="1" applyAlignment="1">
      <alignment vertical="top" indent="4"/>
    </xf>
    <xf numFmtId="0" fontId="62" fillId="9" borderId="92" xfId="0" applyFont="1" applyFill="1" applyBorder="1" applyAlignment="1">
      <alignment vertical="top" indent="6"/>
    </xf>
    <xf numFmtId="0" fontId="63" fillId="9" borderId="97" xfId="0" applyFont="1" applyFill="1" applyBorder="1" applyAlignment="1">
      <alignment vertical="top"/>
    </xf>
    <xf numFmtId="0" fontId="57" fillId="9" borderId="92" xfId="0" applyFont="1" applyFill="1" applyBorder="1"/>
    <xf numFmtId="0" fontId="63" fillId="9" borderId="23" xfId="0" applyFont="1" applyFill="1" applyBorder="1" applyAlignment="1">
      <alignment vertical="top"/>
    </xf>
    <xf numFmtId="0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/>
    <xf numFmtId="9" fontId="51" fillId="0" borderId="0" xfId="0" applyNumberFormat="1" applyFont="1" applyFill="1" applyBorder="1"/>
    <xf numFmtId="165" fontId="56" fillId="2" borderId="62" xfId="53" applyNumberFormat="1" applyFont="1" applyFill="1" applyBorder="1" applyAlignment="1">
      <alignment horizontal="left"/>
    </xf>
    <xf numFmtId="165" fontId="56" fillId="2" borderId="64" xfId="53" applyNumberFormat="1" applyFont="1" applyFill="1" applyBorder="1" applyAlignment="1">
      <alignment horizontal="left"/>
    </xf>
    <xf numFmtId="165" fontId="56" fillId="2" borderId="72" xfId="53" applyNumberFormat="1" applyFont="1" applyFill="1" applyBorder="1" applyAlignment="1">
      <alignment horizontal="left"/>
    </xf>
    <xf numFmtId="3" fontId="56" fillId="2" borderId="72" xfId="53" applyNumberFormat="1" applyFont="1" applyFill="1" applyBorder="1" applyAlignment="1">
      <alignment horizontal="left"/>
    </xf>
    <xf numFmtId="3" fontId="56" fillId="2" borderId="81" xfId="53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64" fillId="2" borderId="62" xfId="0" applyFont="1" applyFill="1" applyBorder="1"/>
    <xf numFmtId="3" fontId="64" fillId="2" borderId="73" xfId="0" applyNumberFormat="1" applyFont="1" applyFill="1" applyBorder="1"/>
    <xf numFmtId="9" fontId="64" fillId="2" borderId="71" xfId="0" applyNumberFormat="1" applyFont="1" applyFill="1" applyBorder="1"/>
    <xf numFmtId="3" fontId="64" fillId="2" borderId="81" xfId="0" applyNumberFormat="1" applyFont="1" applyFill="1" applyBorder="1"/>
    <xf numFmtId="9" fontId="0" fillId="0" borderId="34" xfId="0" applyNumberFormat="1" applyFill="1" applyBorder="1"/>
    <xf numFmtId="9" fontId="0" fillId="0" borderId="11" xfId="0" applyNumberFormat="1" applyFill="1" applyBorder="1"/>
    <xf numFmtId="9" fontId="0" fillId="0" borderId="28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46" fillId="9" borderId="24" xfId="0" applyFont="1" applyFill="1" applyBorder="1"/>
    <xf numFmtId="3" fontId="46" fillId="9" borderId="32" xfId="0" applyNumberFormat="1" applyFont="1" applyFill="1" applyBorder="1"/>
    <xf numFmtId="9" fontId="46" fillId="9" borderId="32" xfId="0" applyNumberFormat="1" applyFont="1" applyFill="1" applyBorder="1"/>
    <xf numFmtId="3" fontId="46" fillId="9" borderId="25" xfId="0" applyNumberFormat="1" applyFont="1" applyFill="1" applyBorder="1"/>
    <xf numFmtId="0" fontId="46" fillId="0" borderId="29" xfId="0" applyFont="1" applyFill="1" applyBorder="1"/>
    <xf numFmtId="0" fontId="46" fillId="0" borderId="10" xfId="0" applyFont="1" applyFill="1" applyBorder="1"/>
    <xf numFmtId="0" fontId="46" fillId="0" borderId="14" xfId="0" applyFont="1" applyFill="1" applyBorder="1"/>
    <xf numFmtId="0" fontId="64" fillId="2" borderId="64" xfId="0" applyFont="1" applyFill="1" applyBorder="1"/>
    <xf numFmtId="3" fontId="64" fillId="2" borderId="0" xfId="0" applyNumberFormat="1" applyFont="1" applyFill="1" applyBorder="1"/>
    <xf numFmtId="3" fontId="64" fillId="2" borderId="21" xfId="0" applyNumberFormat="1" applyFont="1" applyFill="1" applyBorder="1"/>
    <xf numFmtId="0" fontId="3" fillId="2" borderId="62" xfId="79" applyFont="1" applyFill="1" applyBorder="1" applyAlignment="1">
      <alignment horizontal="left"/>
    </xf>
    <xf numFmtId="0" fontId="46" fillId="9" borderId="54" xfId="0" applyFont="1" applyFill="1" applyBorder="1"/>
    <xf numFmtId="0" fontId="46" fillId="9" borderId="9" xfId="0" applyFont="1" applyFill="1" applyBorder="1"/>
    <xf numFmtId="0" fontId="46" fillId="9" borderId="56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7" xfId="0" applyNumberFormat="1" applyFill="1" applyBorder="1"/>
    <xf numFmtId="3" fontId="0" fillId="0" borderId="19" xfId="0" applyNumberFormat="1" applyFill="1" applyBorder="1"/>
    <xf numFmtId="3" fontId="0" fillId="0" borderId="69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4" xfId="0" applyFill="1" applyBorder="1"/>
    <xf numFmtId="0" fontId="0" fillId="0" borderId="9" xfId="0" applyFill="1" applyBorder="1"/>
    <xf numFmtId="0" fontId="0" fillId="0" borderId="56" xfId="0" applyFill="1" applyBorder="1"/>
    <xf numFmtId="3" fontId="0" fillId="0" borderId="66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7" xfId="79" applyFont="1" applyFill="1" applyBorder="1" applyAlignment="1">
      <alignment horizontal="left"/>
    </xf>
    <xf numFmtId="0" fontId="3" fillId="2" borderId="108" xfId="79" applyFont="1" applyFill="1" applyBorder="1" applyAlignment="1">
      <alignment horizontal="left"/>
    </xf>
    <xf numFmtId="0" fontId="3" fillId="2" borderId="109" xfId="80" applyFont="1" applyFill="1" applyBorder="1" applyAlignment="1">
      <alignment horizontal="left"/>
    </xf>
    <xf numFmtId="0" fontId="3" fillId="2" borderId="109" xfId="79" applyFont="1" applyFill="1" applyBorder="1" applyAlignment="1">
      <alignment horizontal="left"/>
    </xf>
    <xf numFmtId="0" fontId="3" fillId="2" borderId="110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3" fontId="16" fillId="0" borderId="11" xfId="0" applyNumberFormat="1" applyFont="1" applyBorder="1"/>
    <xf numFmtId="3" fontId="17" fillId="0" borderId="11" xfId="0" applyNumberFormat="1" applyFont="1" applyBorder="1"/>
    <xf numFmtId="3" fontId="25" fillId="0" borderId="11" xfId="0" applyNumberFormat="1" applyFont="1" applyBorder="1"/>
    <xf numFmtId="167" fontId="57" fillId="0" borderId="66" xfId="0" applyNumberFormat="1" applyFont="1" applyBorder="1" applyAlignment="1">
      <alignment horizontal="center"/>
    </xf>
    <xf numFmtId="1" fontId="57" fillId="0" borderId="13" xfId="0" applyNumberFormat="1" applyFont="1" applyBorder="1" applyAlignment="1">
      <alignment horizontal="center"/>
    </xf>
    <xf numFmtId="169" fontId="57" fillId="0" borderId="19" xfId="0" applyNumberFormat="1" applyFont="1" applyBorder="1" applyAlignment="1"/>
    <xf numFmtId="3" fontId="57" fillId="0" borderId="13" xfId="0" applyNumberFormat="1" applyFont="1" applyBorder="1" applyAlignment="1">
      <alignment horizontal="center"/>
    </xf>
    <xf numFmtId="3" fontId="57" fillId="0" borderId="11" xfId="0" applyNumberFormat="1" applyFont="1" applyBorder="1"/>
    <xf numFmtId="167" fontId="57" fillId="10" borderId="6" xfId="0" applyNumberFormat="1" applyFont="1" applyFill="1" applyBorder="1"/>
    <xf numFmtId="3" fontId="57" fillId="0" borderId="6" xfId="0" applyNumberFormat="1" applyFont="1" applyBorder="1"/>
    <xf numFmtId="3" fontId="57" fillId="10" borderId="6" xfId="0" applyNumberFormat="1" applyFont="1" applyFill="1" applyBorder="1" applyAlignment="1"/>
    <xf numFmtId="3" fontId="57" fillId="0" borderId="11" xfId="0" applyNumberFormat="1" applyFont="1" applyFill="1" applyBorder="1" applyAlignment="1">
      <alignment horizontal="right"/>
    </xf>
    <xf numFmtId="0" fontId="24" fillId="5" borderId="18" xfId="26" applyFont="1" applyFill="1" applyBorder="1"/>
    <xf numFmtId="0" fontId="24" fillId="5" borderId="19" xfId="26" applyFont="1" applyFill="1" applyBorder="1"/>
    <xf numFmtId="0" fontId="24" fillId="5" borderId="51" xfId="26" applyFont="1" applyFill="1" applyBorder="1"/>
    <xf numFmtId="0" fontId="3" fillId="4" borderId="63" xfId="26" applyFont="1" applyFill="1" applyBorder="1" applyAlignment="1">
      <alignment horizontal="center" vertical="center"/>
    </xf>
    <xf numFmtId="167" fontId="3" fillId="4" borderId="64" xfId="26" applyNumberFormat="1" applyFont="1" applyFill="1" applyBorder="1" applyAlignment="1">
      <alignment horizontal="center" vertical="center"/>
    </xf>
    <xf numFmtId="167" fontId="3" fillId="4" borderId="58" xfId="26" applyNumberFormat="1" applyFont="1" applyFill="1" applyBorder="1" applyAlignment="1">
      <alignment horizontal="center" vertical="center"/>
    </xf>
    <xf numFmtId="167" fontId="3" fillId="4" borderId="59" xfId="26" applyNumberFormat="1" applyFont="1" applyFill="1" applyBorder="1" applyAlignment="1">
      <alignment horizontal="center" vertical="center"/>
    </xf>
    <xf numFmtId="167" fontId="57" fillId="0" borderId="34" xfId="0" applyNumberFormat="1" applyFont="1" applyBorder="1"/>
    <xf numFmtId="167" fontId="57" fillId="0" borderId="54" xfId="0" applyNumberFormat="1" applyFont="1" applyBorder="1" applyAlignment="1">
      <alignment horizontal="center"/>
    </xf>
    <xf numFmtId="1" fontId="57" fillId="0" borderId="9" xfId="0" applyNumberFormat="1" applyFont="1" applyBorder="1" applyAlignment="1">
      <alignment horizontal="center"/>
    </xf>
    <xf numFmtId="3" fontId="57" fillId="0" borderId="9" xfId="0" applyNumberFormat="1" applyFont="1" applyBorder="1" applyAlignment="1">
      <alignment horizontal="center"/>
    </xf>
    <xf numFmtId="3" fontId="57" fillId="0" borderId="10" xfId="0" applyNumberFormat="1" applyFont="1" applyBorder="1"/>
    <xf numFmtId="3" fontId="57" fillId="10" borderId="5" xfId="0" applyNumberFormat="1" applyFont="1" applyFill="1" applyBorder="1" applyAlignment="1"/>
    <xf numFmtId="3" fontId="57" fillId="0" borderId="10" xfId="0" applyNumberFormat="1" applyFont="1" applyFill="1" applyBorder="1" applyAlignment="1">
      <alignment horizontal="right"/>
    </xf>
    <xf numFmtId="3" fontId="57" fillId="0" borderId="26" xfId="0" applyNumberFormat="1" applyFont="1" applyFill="1" applyBorder="1"/>
    <xf numFmtId="3" fontId="57" fillId="0" borderId="28" xfId="0" applyNumberFormat="1" applyFont="1" applyFill="1" applyBorder="1"/>
    <xf numFmtId="3" fontId="57" fillId="0" borderId="28" xfId="0" applyNumberFormat="1" applyFont="1" applyBorder="1"/>
    <xf numFmtId="3" fontId="57" fillId="0" borderId="52" xfId="0" applyNumberFormat="1" applyFont="1" applyBorder="1"/>
    <xf numFmtId="168" fontId="57" fillId="10" borderId="7" xfId="0" applyNumberFormat="1" applyFont="1" applyFill="1" applyBorder="1"/>
    <xf numFmtId="3" fontId="57" fillId="0" borderId="7" xfId="0" applyNumberFormat="1" applyFont="1" applyBorder="1"/>
    <xf numFmtId="168" fontId="57" fillId="10" borderId="7" xfId="0" applyNumberFormat="1" applyFont="1" applyFill="1" applyBorder="1" applyAlignment="1"/>
    <xf numFmtId="3" fontId="57" fillId="0" borderId="12" xfId="0" applyNumberFormat="1" applyFont="1" applyFill="1" applyBorder="1" applyAlignment="1">
      <alignment horizontal="right"/>
    </xf>
    <xf numFmtId="3" fontId="57" fillId="0" borderId="53" xfId="0" applyNumberFormat="1" applyFont="1" applyBorder="1"/>
    <xf numFmtId="3" fontId="57" fillId="3" borderId="14" xfId="0" applyNumberFormat="1" applyFont="1" applyFill="1" applyBorder="1" applyAlignment="1">
      <alignment horizontal="center"/>
    </xf>
    <xf numFmtId="3" fontId="57" fillId="3" borderId="70" xfId="0" applyNumberFormat="1" applyFont="1" applyFill="1" applyBorder="1" applyAlignment="1">
      <alignment horizontal="center"/>
    </xf>
    <xf numFmtId="3" fontId="57" fillId="3" borderId="5" xfId="0" applyNumberFormat="1" applyFont="1" applyFill="1" applyBorder="1" applyAlignment="1">
      <alignment horizontal="center"/>
    </xf>
    <xf numFmtId="3" fontId="57" fillId="3" borderId="15" xfId="0" applyNumberFormat="1" applyFont="1" applyFill="1" applyBorder="1" applyAlignment="1">
      <alignment horizontal="center"/>
    </xf>
    <xf numFmtId="3" fontId="57" fillId="3" borderId="72" xfId="0" applyNumberFormat="1" applyFont="1" applyFill="1" applyBorder="1" applyAlignment="1">
      <alignment horizontal="center"/>
    </xf>
    <xf numFmtId="3" fontId="57" fillId="3" borderId="6" xfId="0" applyNumberFormat="1" applyFont="1" applyFill="1" applyBorder="1" applyAlignment="1">
      <alignment horizontal="center"/>
    </xf>
    <xf numFmtId="167" fontId="57" fillId="3" borderId="64" xfId="0" applyNumberFormat="1" applyFont="1" applyFill="1" applyBorder="1" applyAlignment="1">
      <alignment horizontal="center"/>
    </xf>
    <xf numFmtId="167" fontId="57" fillId="3" borderId="6" xfId="0" applyNumberFormat="1" applyFont="1" applyFill="1" applyBorder="1" applyAlignment="1">
      <alignment horizontal="center"/>
    </xf>
    <xf numFmtId="168" fontId="57" fillId="3" borderId="75" xfId="0" applyNumberFormat="1" applyFont="1" applyFill="1" applyBorder="1" applyAlignment="1">
      <alignment horizontal="center"/>
    </xf>
    <xf numFmtId="168" fontId="57" fillId="3" borderId="7" xfId="0" applyNumberFormat="1" applyFont="1" applyFill="1" applyBorder="1" applyAlignment="1">
      <alignment horizontal="center"/>
    </xf>
    <xf numFmtId="3" fontId="57" fillId="3" borderId="16" xfId="0" applyNumberFormat="1" applyFont="1" applyFill="1" applyBorder="1" applyAlignment="1">
      <alignment horizontal="center"/>
    </xf>
    <xf numFmtId="3" fontId="57" fillId="3" borderId="81" xfId="0" applyNumberFormat="1" applyFont="1" applyFill="1" applyBorder="1" applyAlignment="1">
      <alignment horizontal="center"/>
    </xf>
    <xf numFmtId="3" fontId="57" fillId="3" borderId="7" xfId="0" applyNumberFormat="1" applyFont="1" applyFill="1" applyBorder="1" applyAlignment="1">
      <alignment horizontal="center"/>
    </xf>
    <xf numFmtId="1" fontId="84" fillId="0" borderId="0" xfId="63" applyNumberFormat="1" applyFont="1"/>
    <xf numFmtId="1" fontId="85" fillId="0" borderId="11" xfId="63" applyNumberFormat="1" applyFont="1" applyBorder="1" applyAlignment="1">
      <alignment horizontal="center"/>
    </xf>
    <xf numFmtId="1" fontId="84" fillId="0" borderId="11" xfId="63" applyNumberFormat="1" applyFont="1" applyBorder="1" applyAlignment="1">
      <alignment horizontal="center" vertical="center"/>
    </xf>
    <xf numFmtId="1" fontId="85" fillId="0" borderId="11" xfId="63" applyNumberFormat="1" applyFont="1" applyBorder="1" applyAlignment="1">
      <alignment horizontal="center" vertical="center"/>
    </xf>
    <xf numFmtId="0" fontId="85" fillId="0" borderId="0" xfId="63" applyFont="1"/>
    <xf numFmtId="0" fontId="85" fillId="0" borderId="0" xfId="63" applyFont="1" applyAlignment="1">
      <alignment horizontal="center"/>
    </xf>
    <xf numFmtId="0" fontId="84" fillId="0" borderId="11" xfId="63" applyFont="1" applyBorder="1" applyAlignment="1">
      <alignment horizontal="center" vertical="center"/>
    </xf>
    <xf numFmtId="0" fontId="85" fillId="0" borderId="11" xfId="63" applyFont="1" applyBorder="1" applyAlignment="1">
      <alignment horizontal="center" vertical="center"/>
    </xf>
    <xf numFmtId="1" fontId="83" fillId="0" borderId="11" xfId="63" applyNumberFormat="1" applyFont="1" applyBorder="1" applyAlignment="1">
      <alignment horizontal="center"/>
    </xf>
    <xf numFmtId="1" fontId="86" fillId="0" borderId="11" xfId="63" applyNumberFormat="1" applyFont="1" applyBorder="1" applyAlignment="1">
      <alignment horizontal="center" vertical="center"/>
    </xf>
    <xf numFmtId="0" fontId="86" fillId="0" borderId="11" xfId="63" applyFont="1" applyBorder="1" applyAlignment="1">
      <alignment horizontal="center" vertical="center"/>
    </xf>
    <xf numFmtId="1" fontId="86" fillId="0" borderId="0" xfId="63" applyNumberFormat="1" applyFont="1" applyFill="1"/>
    <xf numFmtId="0" fontId="83" fillId="0" borderId="0" xfId="63" applyFont="1"/>
    <xf numFmtId="0" fontId="85" fillId="0" borderId="0" xfId="63" applyFont="1" applyFill="1"/>
    <xf numFmtId="1" fontId="87" fillId="0" borderId="0" xfId="63" applyNumberFormat="1" applyFont="1" applyFill="1" applyBorder="1"/>
    <xf numFmtId="0" fontId="88" fillId="0" borderId="0" xfId="63" applyFont="1"/>
    <xf numFmtId="0" fontId="89" fillId="0" borderId="0" xfId="63" applyFont="1"/>
    <xf numFmtId="0" fontId="88" fillId="0" borderId="0" xfId="63" applyFont="1" applyFill="1"/>
    <xf numFmtId="0" fontId="82" fillId="3" borderId="11" xfId="63" applyFont="1" applyFill="1" applyBorder="1" applyAlignment="1">
      <alignment horizontal="center" vertical="center"/>
    </xf>
    <xf numFmtId="0" fontId="83" fillId="3" borderId="11" xfId="63" applyFont="1" applyFill="1" applyBorder="1" applyAlignment="1">
      <alignment horizontal="center" vertical="center"/>
    </xf>
    <xf numFmtId="0" fontId="85" fillId="3" borderId="0" xfId="63" applyFont="1" applyFill="1"/>
    <xf numFmtId="0" fontId="88" fillId="3" borderId="0" xfId="63" applyFont="1" applyFill="1"/>
    <xf numFmtId="0" fontId="0" fillId="2" borderId="81" xfId="0" applyFill="1" applyBorder="1" applyAlignment="1">
      <alignment vertical="center"/>
    </xf>
    <xf numFmtId="0" fontId="56" fillId="2" borderId="20" xfId="26" applyNumberFormat="1" applyFont="1" applyFill="1" applyBorder="1"/>
    <xf numFmtId="0" fontId="56" fillId="2" borderId="0" xfId="26" applyNumberFormat="1" applyFont="1" applyFill="1" applyBorder="1"/>
    <xf numFmtId="0" fontId="56" fillId="2" borderId="21" xfId="26" applyNumberFormat="1" applyFont="1" applyFill="1" applyBorder="1" applyAlignment="1">
      <alignment horizontal="right"/>
    </xf>
    <xf numFmtId="170" fontId="0" fillId="0" borderId="34" xfId="0" applyNumberFormat="1" applyFill="1" applyBorder="1"/>
    <xf numFmtId="170" fontId="0" fillId="0" borderId="28" xfId="0" applyNumberFormat="1" applyFill="1" applyBorder="1"/>
    <xf numFmtId="0" fontId="46" fillId="0" borderId="26" xfId="0" applyFont="1" applyFill="1" applyBorder="1"/>
    <xf numFmtId="0" fontId="0" fillId="2" borderId="36" xfId="0" applyFill="1" applyBorder="1" applyAlignment="1">
      <alignment horizontal="center" vertical="top" wrapText="1"/>
    </xf>
    <xf numFmtId="0" fontId="56" fillId="2" borderId="36" xfId="0" applyFont="1" applyFill="1" applyBorder="1" applyAlignment="1">
      <alignment horizontal="center" vertical="top"/>
    </xf>
    <xf numFmtId="49" fontId="56" fillId="2" borderId="36" xfId="0" applyNumberFormat="1" applyFont="1" applyFill="1" applyBorder="1" applyAlignment="1">
      <alignment horizontal="center" vertical="top"/>
    </xf>
    <xf numFmtId="0" fontId="56" fillId="2" borderId="36" xfId="0" applyFont="1" applyFill="1" applyBorder="1" applyAlignment="1">
      <alignment horizontal="center" vertical="center"/>
    </xf>
    <xf numFmtId="3" fontId="56" fillId="2" borderId="20" xfId="0" applyNumberFormat="1" applyFont="1" applyFill="1" applyBorder="1" applyAlignment="1">
      <alignment horizontal="left"/>
    </xf>
    <xf numFmtId="3" fontId="56" fillId="2" borderId="21" xfId="0" applyNumberFormat="1" applyFont="1" applyFill="1" applyBorder="1" applyAlignment="1">
      <alignment horizontal="center"/>
    </xf>
    <xf numFmtId="3" fontId="56" fillId="2" borderId="0" xfId="0" applyNumberFormat="1" applyFont="1" applyFill="1" applyBorder="1" applyAlignment="1">
      <alignment horizontal="center"/>
    </xf>
    <xf numFmtId="9" fontId="73" fillId="2" borderId="21" xfId="0" applyNumberFormat="1" applyFont="1" applyFill="1" applyBorder="1" applyAlignment="1">
      <alignment horizontal="center" vertical="top"/>
    </xf>
    <xf numFmtId="3" fontId="56" fillId="2" borderId="21" xfId="0" applyNumberFormat="1" applyFont="1" applyFill="1" applyBorder="1" applyAlignment="1">
      <alignment horizontal="center" vertical="top"/>
    </xf>
    <xf numFmtId="170" fontId="0" fillId="0" borderId="11" xfId="0" applyNumberFormat="1" applyFill="1" applyBorder="1"/>
    <xf numFmtId="0" fontId="56" fillId="2" borderId="20" xfId="0" applyNumberFormat="1" applyFont="1" applyFill="1" applyBorder="1" applyAlignment="1">
      <alignment horizontal="left"/>
    </xf>
    <xf numFmtId="0" fontId="56" fillId="2" borderId="21" xfId="0" applyNumberFormat="1" applyFont="1" applyFill="1" applyBorder="1" applyAlignment="1">
      <alignment horizontal="left"/>
    </xf>
    <xf numFmtId="0" fontId="56" fillId="2" borderId="0" xfId="0" applyNumberFormat="1" applyFont="1" applyFill="1" applyBorder="1" applyAlignment="1">
      <alignment horizontal="left"/>
    </xf>
    <xf numFmtId="0" fontId="73" fillId="2" borderId="21" xfId="0" applyNumberFormat="1" applyFont="1" applyFill="1" applyBorder="1" applyAlignment="1">
      <alignment horizontal="center" vertical="top"/>
    </xf>
    <xf numFmtId="3" fontId="25" fillId="0" borderId="106" xfId="0" applyNumberFormat="1" applyFont="1" applyBorder="1" applyAlignment="1">
      <alignment horizontal="right"/>
    </xf>
    <xf numFmtId="167" fontId="25" fillId="0" borderId="106" xfId="0" applyNumberFormat="1" applyFont="1" applyBorder="1" applyAlignment="1">
      <alignment horizontal="right"/>
    </xf>
    <xf numFmtId="167" fontId="25" fillId="0" borderId="60" xfId="0" applyNumberFormat="1" applyFont="1" applyBorder="1" applyAlignment="1">
      <alignment horizontal="right"/>
    </xf>
    <xf numFmtId="3" fontId="5" fillId="0" borderId="106" xfId="0" applyNumberFormat="1" applyFont="1" applyBorder="1" applyAlignment="1">
      <alignment horizontal="right"/>
    </xf>
    <xf numFmtId="167" fontId="5" fillId="0" borderId="106" xfId="0" applyNumberFormat="1" applyFont="1" applyBorder="1" applyAlignment="1">
      <alignment horizontal="right"/>
    </xf>
    <xf numFmtId="167" fontId="5" fillId="0" borderId="60" xfId="0" applyNumberFormat="1" applyFont="1" applyBorder="1" applyAlignment="1">
      <alignment horizontal="right"/>
    </xf>
    <xf numFmtId="175" fontId="5" fillId="0" borderId="106" xfId="0" applyNumberFormat="1" applyFont="1" applyBorder="1" applyAlignment="1">
      <alignment horizontal="right"/>
    </xf>
    <xf numFmtId="4" fontId="5" fillId="0" borderId="106" xfId="0" applyNumberFormat="1" applyFont="1" applyBorder="1" applyAlignment="1">
      <alignment horizontal="right"/>
    </xf>
    <xf numFmtId="3" fontId="5" fillId="0" borderId="106" xfId="0" applyNumberFormat="1" applyFont="1" applyBorder="1"/>
    <xf numFmtId="3" fontId="16" fillId="0" borderId="22" xfId="0" applyNumberFormat="1" applyFont="1" applyBorder="1" applyAlignment="1">
      <alignment horizontal="center"/>
    </xf>
    <xf numFmtId="3" fontId="25" fillId="0" borderId="106" xfId="0" applyNumberFormat="1" applyFont="1" applyBorder="1"/>
    <xf numFmtId="167" fontId="25" fillId="0" borderId="106" xfId="0" applyNumberFormat="1" applyFont="1" applyBorder="1"/>
    <xf numFmtId="167" fontId="25" fillId="0" borderId="60" xfId="0" applyNumberFormat="1" applyFont="1" applyBorder="1"/>
    <xf numFmtId="167" fontId="5" fillId="0" borderId="21" xfId="0" applyNumberFormat="1" applyFont="1" applyBorder="1" applyAlignment="1">
      <alignment horizontal="right"/>
    </xf>
    <xf numFmtId="167" fontId="16" fillId="0" borderId="21" xfId="0" applyNumberFormat="1" applyFont="1" applyBorder="1" applyAlignment="1">
      <alignment horizontal="right"/>
    </xf>
    <xf numFmtId="3" fontId="16" fillId="0" borderId="36" xfId="0" applyNumberFormat="1" applyFont="1" applyBorder="1" applyAlignment="1">
      <alignment horizontal="center"/>
    </xf>
    <xf numFmtId="167" fontId="25" fillId="0" borderId="21" xfId="0" applyNumberFormat="1" applyFont="1" applyBorder="1" applyAlignment="1">
      <alignment horizontal="right"/>
    </xf>
    <xf numFmtId="167" fontId="16" fillId="0" borderId="60" xfId="0" applyNumberFormat="1" applyFont="1" applyBorder="1" applyAlignment="1">
      <alignment horizontal="right"/>
    </xf>
    <xf numFmtId="167" fontId="25" fillId="0" borderId="21" xfId="0" applyNumberFormat="1" applyFont="1" applyBorder="1"/>
    <xf numFmtId="3" fontId="57" fillId="0" borderId="106" xfId="0" applyNumberFormat="1" applyFont="1" applyBorder="1"/>
    <xf numFmtId="167" fontId="57" fillId="0" borderId="106" xfId="0" applyNumberFormat="1" applyFont="1" applyBorder="1"/>
    <xf numFmtId="167" fontId="57" fillId="0" borderId="60" xfId="0" applyNumberFormat="1" applyFont="1" applyBorder="1"/>
    <xf numFmtId="0" fontId="5" fillId="0" borderId="106" xfId="0" applyFont="1" applyBorder="1"/>
    <xf numFmtId="9" fontId="57" fillId="0" borderId="106" xfId="0" applyNumberFormat="1" applyFont="1" applyBorder="1"/>
    <xf numFmtId="3" fontId="57" fillId="0" borderId="106" xfId="0" applyNumberFormat="1" applyFont="1" applyBorder="1" applyAlignment="1">
      <alignment horizontal="right"/>
    </xf>
    <xf numFmtId="167" fontId="57" fillId="0" borderId="21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57" fillId="0" borderId="58" xfId="0" applyNumberFormat="1" applyFont="1" applyBorder="1"/>
    <xf numFmtId="167" fontId="57" fillId="0" borderId="58" xfId="0" applyNumberFormat="1" applyFont="1" applyBorder="1"/>
    <xf numFmtId="167" fontId="57" fillId="0" borderId="59" xfId="0" applyNumberFormat="1" applyFont="1" applyBorder="1"/>
    <xf numFmtId="3" fontId="25" fillId="0" borderId="58" xfId="0" applyNumberFormat="1" applyFont="1" applyBorder="1" applyAlignment="1">
      <alignment horizontal="right"/>
    </xf>
    <xf numFmtId="167" fontId="25" fillId="0" borderId="58" xfId="0" applyNumberFormat="1" applyFont="1" applyBorder="1" applyAlignment="1">
      <alignment horizontal="right"/>
    </xf>
    <xf numFmtId="167" fontId="25" fillId="0" borderId="59" xfId="0" applyNumberFormat="1" applyFont="1" applyBorder="1" applyAlignment="1">
      <alignment horizontal="right"/>
    </xf>
    <xf numFmtId="3" fontId="5" fillId="0" borderId="58" xfId="0" applyNumberFormat="1" applyFont="1" applyBorder="1" applyAlignment="1">
      <alignment horizontal="right"/>
    </xf>
    <xf numFmtId="167" fontId="5" fillId="0" borderId="58" xfId="0" applyNumberFormat="1" applyFont="1" applyBorder="1" applyAlignment="1">
      <alignment horizontal="right"/>
    </xf>
    <xf numFmtId="167" fontId="5" fillId="0" borderId="59" xfId="0" applyNumberFormat="1" applyFont="1" applyBorder="1" applyAlignment="1">
      <alignment horizontal="right"/>
    </xf>
    <xf numFmtId="175" fontId="5" fillId="0" borderId="58" xfId="0" applyNumberFormat="1" applyFont="1" applyBorder="1" applyAlignment="1">
      <alignment horizontal="right"/>
    </xf>
    <xf numFmtId="4" fontId="5" fillId="0" borderId="58" xfId="0" applyNumberFormat="1" applyFont="1" applyBorder="1" applyAlignment="1">
      <alignment horizontal="right"/>
    </xf>
    <xf numFmtId="0" fontId="5" fillId="0" borderId="58" xfId="0" applyFont="1" applyBorder="1"/>
    <xf numFmtId="3" fontId="5" fillId="0" borderId="58" xfId="0" applyNumberFormat="1" applyFont="1" applyBorder="1"/>
    <xf numFmtId="9" fontId="57" fillId="0" borderId="58" xfId="0" applyNumberFormat="1" applyFont="1" applyBorder="1"/>
    <xf numFmtId="3" fontId="16" fillId="0" borderId="35" xfId="0" applyNumberFormat="1" applyFont="1" applyBorder="1" applyAlignment="1">
      <alignment horizontal="center"/>
    </xf>
    <xf numFmtId="3" fontId="57" fillId="0" borderId="0" xfId="0" applyNumberFormat="1" applyFont="1" applyBorder="1"/>
    <xf numFmtId="167" fontId="57" fillId="0" borderId="0" xfId="0" applyNumberFormat="1" applyFont="1" applyBorder="1"/>
    <xf numFmtId="3" fontId="57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167" fontId="2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57" fillId="0" borderId="0" xfId="0" applyNumberFormat="1" applyFont="1" applyBorder="1"/>
    <xf numFmtId="3" fontId="25" fillId="0" borderId="0" xfId="0" applyNumberFormat="1" applyFont="1" applyBorder="1"/>
    <xf numFmtId="167" fontId="25" fillId="0" borderId="0" xfId="0" applyNumberFormat="1" applyFont="1" applyBorder="1"/>
    <xf numFmtId="49" fontId="3" fillId="0" borderId="35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3" fontId="57" fillId="0" borderId="51" xfId="0" applyNumberFormat="1" applyFont="1" applyBorder="1"/>
    <xf numFmtId="167" fontId="57" fillId="0" borderId="51" xfId="0" applyNumberFormat="1" applyFont="1" applyBorder="1"/>
    <xf numFmtId="167" fontId="57" fillId="0" borderId="57" xfId="0" applyNumberFormat="1" applyFont="1" applyBorder="1"/>
    <xf numFmtId="3" fontId="25" fillId="0" borderId="51" xfId="0" applyNumberFormat="1" applyFont="1" applyBorder="1" applyAlignment="1">
      <alignment horizontal="right"/>
    </xf>
    <xf numFmtId="167" fontId="25" fillId="0" borderId="51" xfId="0" applyNumberFormat="1" applyFont="1" applyBorder="1" applyAlignment="1">
      <alignment horizontal="right"/>
    </xf>
    <xf numFmtId="167" fontId="25" fillId="0" borderId="57" xfId="0" applyNumberFormat="1" applyFont="1" applyBorder="1" applyAlignment="1">
      <alignment horizontal="right"/>
    </xf>
    <xf numFmtId="3" fontId="5" fillId="0" borderId="51" xfId="0" applyNumberFormat="1" applyFont="1" applyBorder="1" applyAlignment="1">
      <alignment horizontal="right"/>
    </xf>
    <xf numFmtId="167" fontId="5" fillId="0" borderId="51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175" fontId="5" fillId="0" borderId="51" xfId="0" applyNumberFormat="1" applyFont="1" applyBorder="1" applyAlignment="1">
      <alignment horizontal="right"/>
    </xf>
    <xf numFmtId="4" fontId="5" fillId="0" borderId="51" xfId="0" applyNumberFormat="1" applyFont="1" applyBorder="1" applyAlignment="1">
      <alignment horizontal="right"/>
    </xf>
    <xf numFmtId="0" fontId="5" fillId="0" borderId="51" xfId="0" applyFont="1" applyBorder="1"/>
    <xf numFmtId="3" fontId="5" fillId="0" borderId="51" xfId="0" applyNumberFormat="1" applyFont="1" applyBorder="1"/>
    <xf numFmtId="9" fontId="57" fillId="0" borderId="51" xfId="0" applyNumberFormat="1" applyFont="1" applyBorder="1"/>
    <xf numFmtId="3" fontId="16" fillId="0" borderId="40" xfId="0" applyNumberFormat="1" applyFont="1" applyBorder="1" applyAlignment="1">
      <alignment horizontal="center"/>
    </xf>
    <xf numFmtId="0" fontId="74" fillId="2" borderId="36" xfId="0" applyFont="1" applyFill="1" applyBorder="1" applyAlignment="1">
      <alignment vertical="center" wrapText="1"/>
    </xf>
    <xf numFmtId="0" fontId="56" fillId="2" borderId="20" xfId="26" applyNumberFormat="1" applyFont="1" applyFill="1" applyBorder="1" applyAlignment="1">
      <alignment horizontal="right"/>
    </xf>
    <xf numFmtId="0" fontId="56" fillId="2" borderId="0" xfId="26" applyNumberFormat="1" applyFont="1" applyFill="1" applyBorder="1" applyAlignment="1">
      <alignment horizontal="right"/>
    </xf>
    <xf numFmtId="3" fontId="56" fillId="2" borderId="70" xfId="76" applyNumberFormat="1" applyFont="1" applyFill="1" applyBorder="1" applyAlignment="1">
      <alignment horizontal="center" vertical="center"/>
    </xf>
    <xf numFmtId="3" fontId="56" fillId="2" borderId="72" xfId="76" applyNumberFormat="1" applyFont="1" applyFill="1" applyBorder="1" applyAlignment="1">
      <alignment horizontal="center" vertical="center"/>
    </xf>
    <xf numFmtId="0" fontId="51" fillId="0" borderId="29" xfId="76" applyFont="1" applyFill="1" applyBorder="1"/>
    <xf numFmtId="0" fontId="51" fillId="0" borderId="10" xfId="76" applyFont="1" applyFill="1" applyBorder="1"/>
    <xf numFmtId="0" fontId="51" fillId="0" borderId="26" xfId="76" applyFont="1" applyFill="1" applyBorder="1"/>
    <xf numFmtId="0" fontId="51" fillId="0" borderId="67" xfId="76" applyFont="1" applyFill="1" applyBorder="1"/>
    <xf numFmtId="0" fontId="51" fillId="0" borderId="19" xfId="76" applyFont="1" applyFill="1" applyBorder="1"/>
    <xf numFmtId="0" fontId="51" fillId="0" borderId="69" xfId="76" applyFont="1" applyFill="1" applyBorder="1"/>
    <xf numFmtId="0" fontId="56" fillId="2" borderId="15" xfId="76" applyNumberFormat="1" applyFont="1" applyFill="1" applyBorder="1" applyAlignment="1">
      <alignment horizontal="left"/>
    </xf>
    <xf numFmtId="0" fontId="56" fillId="2" borderId="111" xfId="76" applyNumberFormat="1" applyFont="1" applyFill="1" applyBorder="1" applyAlignment="1">
      <alignment horizontal="left"/>
    </xf>
    <xf numFmtId="3" fontId="51" fillId="0" borderId="29" xfId="76" applyNumberFormat="1" applyFont="1" applyFill="1" applyBorder="1"/>
    <xf numFmtId="3" fontId="51" fillId="0" borderId="34" xfId="76" applyNumberFormat="1" applyFont="1" applyFill="1" applyBorder="1"/>
    <xf numFmtId="3" fontId="51" fillId="0" borderId="10" xfId="76" applyNumberFormat="1" applyFont="1" applyFill="1" applyBorder="1"/>
    <xf numFmtId="3" fontId="51" fillId="0" borderId="11" xfId="76" applyNumberFormat="1" applyFont="1" applyFill="1" applyBorder="1"/>
    <xf numFmtId="3" fontId="51" fillId="0" borderId="26" xfId="76" applyNumberFormat="1" applyFont="1" applyFill="1" applyBorder="1"/>
    <xf numFmtId="3" fontId="51" fillId="0" borderId="28" xfId="76" applyNumberFormat="1" applyFont="1" applyFill="1" applyBorder="1"/>
    <xf numFmtId="9" fontId="51" fillId="0" borderId="67" xfId="76" applyNumberFormat="1" applyFont="1" applyFill="1" applyBorder="1"/>
    <xf numFmtId="9" fontId="51" fillId="0" borderId="19" xfId="76" applyNumberFormat="1" applyFont="1" applyFill="1" applyBorder="1"/>
    <xf numFmtId="9" fontId="51" fillId="0" borderId="69" xfId="76" applyNumberFormat="1" applyFont="1" applyFill="1" applyBorder="1"/>
    <xf numFmtId="0" fontId="56" fillId="2" borderId="17" xfId="76" applyNumberFormat="1" applyFont="1" applyFill="1" applyBorder="1" applyAlignment="1">
      <alignment horizontal="left"/>
    </xf>
    <xf numFmtId="170" fontId="51" fillId="0" borderId="29" xfId="76" applyNumberFormat="1" applyFont="1" applyFill="1" applyBorder="1"/>
    <xf numFmtId="170" fontId="51" fillId="0" borderId="34" xfId="76" applyNumberFormat="1" applyFont="1" applyFill="1" applyBorder="1"/>
    <xf numFmtId="170" fontId="51" fillId="0" borderId="10" xfId="76" applyNumberFormat="1" applyFont="1" applyFill="1" applyBorder="1"/>
    <xf numFmtId="170" fontId="51" fillId="0" borderId="11" xfId="76" applyNumberFormat="1" applyFont="1" applyFill="1" applyBorder="1"/>
    <xf numFmtId="170" fontId="51" fillId="0" borderId="26" xfId="76" applyNumberFormat="1" applyFont="1" applyFill="1" applyBorder="1"/>
    <xf numFmtId="170" fontId="51" fillId="0" borderId="28" xfId="76" applyNumberFormat="1" applyFont="1" applyFill="1" applyBorder="1"/>
    <xf numFmtId="0" fontId="56" fillId="2" borderId="16" xfId="76" applyNumberFormat="1" applyFont="1" applyFill="1" applyBorder="1" applyAlignment="1">
      <alignment horizontal="left"/>
    </xf>
    <xf numFmtId="3" fontId="51" fillId="0" borderId="30" xfId="76" applyNumberFormat="1" applyFont="1" applyFill="1" applyBorder="1"/>
    <xf numFmtId="3" fontId="51" fillId="0" borderId="12" xfId="76" applyNumberFormat="1" applyFont="1" applyFill="1" applyBorder="1"/>
    <xf numFmtId="3" fontId="51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1.5792330019536986</c:v>
                </c:pt>
                <c:pt idx="1">
                  <c:v>1.4720566750699668</c:v>
                </c:pt>
                <c:pt idx="2">
                  <c:v>1.5060613793002455</c:v>
                </c:pt>
                <c:pt idx="3">
                  <c:v>1.5298931887719271</c:v>
                </c:pt>
                <c:pt idx="4">
                  <c:v>1.5882803020432545</c:v>
                </c:pt>
                <c:pt idx="5">
                  <c:v>1.5854549923714967</c:v>
                </c:pt>
                <c:pt idx="6">
                  <c:v>1.569105390141059</c:v>
                </c:pt>
                <c:pt idx="7">
                  <c:v>1.4774731282584084</c:v>
                </c:pt>
                <c:pt idx="8">
                  <c:v>1.5297658388533102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189056"/>
        <c:axId val="11402854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1.2311562401362619</c:v>
                </c:pt>
                <c:pt idx="1">
                  <c:v>1.2311562401362619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286976"/>
        <c:axId val="1140288512"/>
      </c:scatterChart>
      <c:catAx>
        <c:axId val="114018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0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0285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40189056"/>
        <c:crosses val="autoZero"/>
        <c:crossBetween val="between"/>
      </c:valAx>
      <c:valAx>
        <c:axId val="11402869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0288512"/>
        <c:crosses val="max"/>
        <c:crossBetween val="midCat"/>
      </c:valAx>
      <c:valAx>
        <c:axId val="11402885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402869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0.9738627795928626</c:v>
                </c:pt>
                <c:pt idx="1">
                  <c:v>0.89631506463664246</c:v>
                </c:pt>
                <c:pt idx="2">
                  <c:v>0.9261715061691721</c:v>
                </c:pt>
                <c:pt idx="3">
                  <c:v>0.92128288457862162</c:v>
                </c:pt>
                <c:pt idx="4">
                  <c:v>0.92537918258654617</c:v>
                </c:pt>
                <c:pt idx="5">
                  <c:v>0.9283383255789015</c:v>
                </c:pt>
                <c:pt idx="6">
                  <c:v>0.94875511133201629</c:v>
                </c:pt>
                <c:pt idx="7">
                  <c:v>0.94127574849018658</c:v>
                </c:pt>
                <c:pt idx="8">
                  <c:v>0.92888792914404705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602688"/>
        <c:axId val="128360486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606400"/>
        <c:axId val="1283607936"/>
      </c:scatterChart>
      <c:catAx>
        <c:axId val="128360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36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36048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83602688"/>
        <c:crosses val="autoZero"/>
        <c:crossBetween val="between"/>
      </c:valAx>
      <c:valAx>
        <c:axId val="1283606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83607936"/>
        <c:crosses val="max"/>
        <c:crossBetween val="midCat"/>
      </c:valAx>
      <c:valAx>
        <c:axId val="12836079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83606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439" t="s">
        <v>222</v>
      </c>
      <c r="B1" s="440"/>
      <c r="C1" s="64"/>
    </row>
    <row r="2" spans="1:3" ht="14.4" customHeight="1" thickBot="1" x14ac:dyDescent="0.35">
      <c r="A2" s="580" t="s">
        <v>297</v>
      </c>
      <c r="B2" s="66"/>
    </row>
    <row r="3" spans="1:3" ht="14.4" customHeight="1" thickBot="1" x14ac:dyDescent="0.35">
      <c r="A3" s="435" t="s">
        <v>276</v>
      </c>
      <c r="B3" s="436"/>
      <c r="C3" s="64"/>
    </row>
    <row r="4" spans="1:3" ht="14.4" customHeight="1" x14ac:dyDescent="0.3">
      <c r="A4" s="298" t="str">
        <f t="shared" ref="A4:A8" si="0">HYPERLINK("#'"&amp;C4&amp;"'!A1",C4)</f>
        <v>Motivace</v>
      </c>
      <c r="B4" s="299" t="s">
        <v>243</v>
      </c>
      <c r="C4" s="64" t="s">
        <v>244</v>
      </c>
    </row>
    <row r="5" spans="1:3" ht="14.4" customHeight="1" x14ac:dyDescent="0.3">
      <c r="A5" s="300" t="str">
        <f t="shared" si="0"/>
        <v>HI</v>
      </c>
      <c r="B5" s="301" t="s">
        <v>266</v>
      </c>
      <c r="C5" s="67" t="s">
        <v>227</v>
      </c>
    </row>
    <row r="6" spans="1:3" ht="14.4" customHeight="1" x14ac:dyDescent="0.3">
      <c r="A6" s="302" t="str">
        <f t="shared" si="0"/>
        <v>HI Graf</v>
      </c>
      <c r="B6" s="303" t="s">
        <v>218</v>
      </c>
      <c r="C6" s="67" t="s">
        <v>228</v>
      </c>
    </row>
    <row r="7" spans="1:3" ht="14.4" customHeight="1" x14ac:dyDescent="0.3">
      <c r="A7" s="302" t="str">
        <f t="shared" si="0"/>
        <v>Man Tab</v>
      </c>
      <c r="B7" s="303" t="s">
        <v>299</v>
      </c>
      <c r="C7" s="67" t="s">
        <v>229</v>
      </c>
    </row>
    <row r="8" spans="1:3" ht="14.4" customHeight="1" thickBot="1" x14ac:dyDescent="0.35">
      <c r="A8" s="304" t="str">
        <f t="shared" si="0"/>
        <v>HV</v>
      </c>
      <c r="B8" s="305" t="s">
        <v>78</v>
      </c>
      <c r="C8" s="67" t="s">
        <v>89</v>
      </c>
    </row>
    <row r="9" spans="1:3" ht="14.4" customHeight="1" thickBot="1" x14ac:dyDescent="0.35">
      <c r="A9" s="306"/>
      <c r="B9" s="306"/>
    </row>
    <row r="10" spans="1:3" ht="14.4" customHeight="1" thickBot="1" x14ac:dyDescent="0.35">
      <c r="A10" s="437" t="s">
        <v>223</v>
      </c>
      <c r="B10" s="436"/>
      <c r="C10" s="64"/>
    </row>
    <row r="11" spans="1:3" ht="14.4" customHeight="1" x14ac:dyDescent="0.3">
      <c r="A11" s="307" t="str">
        <f t="shared" ref="A11:A23" si="1">HYPERLINK("#'"&amp;C11&amp;"'!A1",C11)</f>
        <v>Léky Žádanky</v>
      </c>
      <c r="B11" s="301" t="s">
        <v>268</v>
      </c>
      <c r="C11" s="67" t="s">
        <v>230</v>
      </c>
    </row>
    <row r="12" spans="1:3" ht="14.4" customHeight="1" x14ac:dyDescent="0.3">
      <c r="A12" s="302" t="str">
        <f t="shared" si="1"/>
        <v>LŽ Detail</v>
      </c>
      <c r="B12" s="303" t="s">
        <v>267</v>
      </c>
      <c r="C12" s="67" t="s">
        <v>231</v>
      </c>
    </row>
    <row r="13" spans="1:3" ht="14.4" customHeight="1" x14ac:dyDescent="0.3">
      <c r="A13" s="302" t="str">
        <f t="shared" si="1"/>
        <v>LŽ PL</v>
      </c>
      <c r="B13" s="303" t="s">
        <v>2708</v>
      </c>
      <c r="C13" s="67" t="s">
        <v>281</v>
      </c>
    </row>
    <row r="14" spans="1:3" s="364" customFormat="1" ht="14.4" customHeight="1" x14ac:dyDescent="0.3">
      <c r="A14" s="302" t="str">
        <f t="shared" si="1"/>
        <v>LŽ PL Detail</v>
      </c>
      <c r="B14" s="303" t="s">
        <v>263</v>
      </c>
      <c r="C14" s="67" t="s">
        <v>283</v>
      </c>
    </row>
    <row r="15" spans="1:3" ht="14.4" customHeight="1" x14ac:dyDescent="0.3">
      <c r="A15" s="302" t="str">
        <f t="shared" si="1"/>
        <v>Léky Recepty</v>
      </c>
      <c r="B15" s="303" t="s">
        <v>269</v>
      </c>
      <c r="C15" s="67" t="s">
        <v>232</v>
      </c>
    </row>
    <row r="16" spans="1:3" s="372" customFormat="1" ht="14.4" customHeight="1" x14ac:dyDescent="0.3">
      <c r="A16" s="302" t="str">
        <f t="shared" si="1"/>
        <v>LRp Lékaři</v>
      </c>
      <c r="B16" s="303" t="s">
        <v>286</v>
      </c>
      <c r="C16" s="67" t="s">
        <v>287</v>
      </c>
    </row>
    <row r="17" spans="1:3" ht="14.4" customHeight="1" x14ac:dyDescent="0.3">
      <c r="A17" s="302" t="str">
        <f t="shared" si="1"/>
        <v>LRp Detail</v>
      </c>
      <c r="B17" s="303" t="s">
        <v>270</v>
      </c>
      <c r="C17" s="67" t="s">
        <v>233</v>
      </c>
    </row>
    <row r="18" spans="1:3" ht="14.4" customHeight="1" x14ac:dyDescent="0.3">
      <c r="A18" s="302" t="str">
        <f t="shared" si="1"/>
        <v>LRp PL</v>
      </c>
      <c r="B18" s="303" t="s">
        <v>4150</v>
      </c>
      <c r="C18" s="67" t="s">
        <v>282</v>
      </c>
    </row>
    <row r="19" spans="1:3" s="365" customFormat="1" ht="14.4" customHeight="1" x14ac:dyDescent="0.3">
      <c r="A19" s="302" t="str">
        <f t="shared" ref="A19" si="2">HYPERLINK("#'"&amp;C19&amp;"'!A1",C19)</f>
        <v>LRp PL Detail</v>
      </c>
      <c r="B19" s="303" t="s">
        <v>265</v>
      </c>
      <c r="C19" s="67" t="s">
        <v>284</v>
      </c>
    </row>
    <row r="20" spans="1:3" ht="14.4" customHeight="1" x14ac:dyDescent="0.3">
      <c r="A20" s="307" t="str">
        <f t="shared" si="1"/>
        <v>Materiál Žádanky</v>
      </c>
      <c r="B20" s="303" t="s">
        <v>271</v>
      </c>
      <c r="C20" s="67" t="s">
        <v>234</v>
      </c>
    </row>
    <row r="21" spans="1:3" ht="14.4" customHeight="1" x14ac:dyDescent="0.3">
      <c r="A21" s="302" t="str">
        <f t="shared" si="1"/>
        <v>MŽ Detail</v>
      </c>
      <c r="B21" s="303" t="s">
        <v>272</v>
      </c>
      <c r="C21" s="67" t="s">
        <v>235</v>
      </c>
    </row>
    <row r="22" spans="1:3" ht="14.4" customHeight="1" x14ac:dyDescent="0.3">
      <c r="A22" s="302" t="str">
        <f t="shared" si="1"/>
        <v>ON Výkaz</v>
      </c>
      <c r="B22" s="303" t="s">
        <v>221</v>
      </c>
      <c r="C22" s="67" t="s">
        <v>236</v>
      </c>
    </row>
    <row r="23" spans="1:3" ht="14.4" customHeight="1" thickBot="1" x14ac:dyDescent="0.35">
      <c r="A23" s="304" t="str">
        <f t="shared" si="1"/>
        <v>ON Hodiny</v>
      </c>
      <c r="B23" s="305" t="s">
        <v>5458</v>
      </c>
      <c r="C23" s="67" t="s">
        <v>237</v>
      </c>
    </row>
    <row r="24" spans="1:3" ht="14.4" customHeight="1" thickBot="1" x14ac:dyDescent="0.35">
      <c r="A24" s="308"/>
      <c r="B24" s="308"/>
    </row>
    <row r="25" spans="1:3" ht="14.4" customHeight="1" thickBot="1" x14ac:dyDescent="0.35">
      <c r="A25" s="438" t="s">
        <v>224</v>
      </c>
      <c r="B25" s="436"/>
      <c r="C25" s="64"/>
    </row>
    <row r="26" spans="1:3" ht="14.4" customHeight="1" x14ac:dyDescent="0.3">
      <c r="A26" s="309" t="str">
        <f t="shared" ref="A26:A35" si="3">HYPERLINK("#'"&amp;C26&amp;"'!A1",C26)</f>
        <v>ZV Vykáz.-A</v>
      </c>
      <c r="B26" s="301" t="s">
        <v>249</v>
      </c>
      <c r="C26" s="67" t="s">
        <v>245</v>
      </c>
    </row>
    <row r="27" spans="1:3" ht="14.4" customHeight="1" x14ac:dyDescent="0.3">
      <c r="A27" s="302" t="str">
        <f t="shared" si="3"/>
        <v>ZV Vykáz.-A Detail</v>
      </c>
      <c r="B27" s="303" t="s">
        <v>250</v>
      </c>
      <c r="C27" s="67" t="s">
        <v>246</v>
      </c>
    </row>
    <row r="28" spans="1:3" ht="14.4" customHeight="1" x14ac:dyDescent="0.3">
      <c r="A28" s="302" t="str">
        <f t="shared" si="3"/>
        <v>ZV Vykáz.-H</v>
      </c>
      <c r="B28" s="303" t="s">
        <v>251</v>
      </c>
      <c r="C28" s="67" t="s">
        <v>247</v>
      </c>
    </row>
    <row r="29" spans="1:3" ht="14.4" customHeight="1" x14ac:dyDescent="0.3">
      <c r="A29" s="302" t="str">
        <f t="shared" si="3"/>
        <v>ZV Vykáz.-H Detail</v>
      </c>
      <c r="B29" s="303" t="s">
        <v>252</v>
      </c>
      <c r="C29" s="67" t="s">
        <v>248</v>
      </c>
    </row>
    <row r="30" spans="1:3" ht="14.4" customHeight="1" x14ac:dyDescent="0.3">
      <c r="A30" s="309" t="str">
        <f t="shared" si="3"/>
        <v>CaseMix</v>
      </c>
      <c r="B30" s="303" t="s">
        <v>225</v>
      </c>
      <c r="C30" s="67" t="s">
        <v>238</v>
      </c>
    </row>
    <row r="31" spans="1:3" ht="14.4" customHeight="1" x14ac:dyDescent="0.3">
      <c r="A31" s="302" t="str">
        <f t="shared" si="3"/>
        <v>ALOS</v>
      </c>
      <c r="B31" s="303" t="s">
        <v>200</v>
      </c>
      <c r="C31" s="67" t="s">
        <v>171</v>
      </c>
    </row>
    <row r="32" spans="1:3" ht="14.4" customHeight="1" x14ac:dyDescent="0.3">
      <c r="A32" s="302" t="str">
        <f t="shared" si="3"/>
        <v>Total</v>
      </c>
      <c r="B32" s="303" t="s">
        <v>226</v>
      </c>
      <c r="C32" s="67" t="s">
        <v>239</v>
      </c>
    </row>
    <row r="33" spans="1:3" ht="14.4" customHeight="1" x14ac:dyDescent="0.3">
      <c r="A33" s="302" t="str">
        <f t="shared" si="3"/>
        <v>ZV Vyžád.</v>
      </c>
      <c r="B33" s="303" t="s">
        <v>253</v>
      </c>
      <c r="C33" s="67" t="s">
        <v>242</v>
      </c>
    </row>
    <row r="34" spans="1:3" ht="14.4" customHeight="1" x14ac:dyDescent="0.3">
      <c r="A34" s="302" t="str">
        <f t="shared" si="3"/>
        <v>ZV Vyžád. Detail</v>
      </c>
      <c r="B34" s="303" t="s">
        <v>254</v>
      </c>
      <c r="C34" s="67" t="s">
        <v>241</v>
      </c>
    </row>
    <row r="35" spans="1:3" ht="14.4" customHeight="1" thickBot="1" x14ac:dyDescent="0.35">
      <c r="A35" s="304" t="str">
        <f t="shared" si="3"/>
        <v>OD TISS</v>
      </c>
      <c r="B35" s="305" t="s">
        <v>275</v>
      </c>
      <c r="C35" s="67" t="s">
        <v>240</v>
      </c>
    </row>
    <row r="36" spans="1:3" ht="14.4" customHeight="1" x14ac:dyDescent="0.3">
      <c r="A36" s="68"/>
      <c r="B36" s="68"/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6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74" t="s">
        <v>263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40"/>
      <c r="M1" s="440"/>
    </row>
    <row r="2" spans="1:13" ht="14.4" customHeight="1" thickBot="1" x14ac:dyDescent="0.35">
      <c r="A2" s="580" t="s">
        <v>297</v>
      </c>
      <c r="B2" s="96"/>
      <c r="C2" s="96"/>
      <c r="D2" s="96"/>
      <c r="E2" s="96"/>
      <c r="F2" s="97"/>
      <c r="G2" s="97"/>
      <c r="H2" s="353"/>
      <c r="I2" s="97"/>
      <c r="J2" s="97"/>
      <c r="K2" s="353"/>
      <c r="L2" s="97"/>
    </row>
    <row r="3" spans="1:13" ht="14.4" customHeight="1" thickBot="1" x14ac:dyDescent="0.35">
      <c r="E3" s="179" t="s">
        <v>255</v>
      </c>
      <c r="F3" s="56">
        <f>SUBTOTAL(9,F6:F1048576)</f>
        <v>491.48</v>
      </c>
      <c r="G3" s="56">
        <f>SUBTOTAL(9,G6:G1048576)</f>
        <v>194269.33308598719</v>
      </c>
      <c r="H3" s="57">
        <f>IF(M3=0,0,G3/M3)</f>
        <v>0.11266651875452902</v>
      </c>
      <c r="I3" s="56">
        <f>SUBTOTAL(9,I6:I1048576)</f>
        <v>5528.7196666666678</v>
      </c>
      <c r="J3" s="56">
        <f>SUBTOTAL(9,J6:J1048576)</f>
        <v>1530016.9520813879</v>
      </c>
      <c r="K3" s="57">
        <f>IF(M3=0,0,J3/M3)</f>
        <v>0.88733348124547118</v>
      </c>
      <c r="L3" s="56">
        <f>SUBTOTAL(9,L6:L1048576)</f>
        <v>6020.1996666666682</v>
      </c>
      <c r="M3" s="58">
        <f>SUBTOTAL(9,M6:M1048576)</f>
        <v>1724286.2851673746</v>
      </c>
    </row>
    <row r="4" spans="1:13" ht="14.4" customHeight="1" thickBot="1" x14ac:dyDescent="0.35">
      <c r="A4" s="54"/>
      <c r="B4" s="54"/>
      <c r="C4" s="54"/>
      <c r="D4" s="54"/>
      <c r="E4" s="55"/>
      <c r="F4" s="478" t="s">
        <v>257</v>
      </c>
      <c r="G4" s="479"/>
      <c r="H4" s="480"/>
      <c r="I4" s="481" t="s">
        <v>256</v>
      </c>
      <c r="J4" s="479"/>
      <c r="K4" s="480"/>
      <c r="L4" s="482" t="s">
        <v>6</v>
      </c>
      <c r="M4" s="483"/>
    </row>
    <row r="5" spans="1:13" ht="14.4" customHeight="1" thickBot="1" x14ac:dyDescent="0.35">
      <c r="A5" s="637" t="s">
        <v>258</v>
      </c>
      <c r="B5" s="654" t="s">
        <v>259</v>
      </c>
      <c r="C5" s="654" t="s">
        <v>175</v>
      </c>
      <c r="D5" s="654" t="s">
        <v>260</v>
      </c>
      <c r="E5" s="654" t="s">
        <v>261</v>
      </c>
      <c r="F5" s="655" t="s">
        <v>31</v>
      </c>
      <c r="G5" s="655" t="s">
        <v>17</v>
      </c>
      <c r="H5" s="639" t="s">
        <v>262</v>
      </c>
      <c r="I5" s="638" t="s">
        <v>31</v>
      </c>
      <c r="J5" s="655" t="s">
        <v>17</v>
      </c>
      <c r="K5" s="639" t="s">
        <v>262</v>
      </c>
      <c r="L5" s="638" t="s">
        <v>31</v>
      </c>
      <c r="M5" s="656" t="s">
        <v>17</v>
      </c>
    </row>
    <row r="6" spans="1:13" ht="14.4" customHeight="1" x14ac:dyDescent="0.3">
      <c r="A6" s="619" t="s">
        <v>549</v>
      </c>
      <c r="B6" s="620" t="s">
        <v>2794</v>
      </c>
      <c r="C6" s="620" t="s">
        <v>794</v>
      </c>
      <c r="D6" s="620" t="s">
        <v>795</v>
      </c>
      <c r="E6" s="620" t="s">
        <v>796</v>
      </c>
      <c r="F6" s="623"/>
      <c r="G6" s="623"/>
      <c r="H6" s="641">
        <v>0</v>
      </c>
      <c r="I6" s="623">
        <v>11</v>
      </c>
      <c r="J6" s="623">
        <v>3085.454746465698</v>
      </c>
      <c r="K6" s="641">
        <v>1</v>
      </c>
      <c r="L6" s="623">
        <v>11</v>
      </c>
      <c r="M6" s="624">
        <v>3085.454746465698</v>
      </c>
    </row>
    <row r="7" spans="1:13" ht="14.4" customHeight="1" x14ac:dyDescent="0.3">
      <c r="A7" s="625" t="s">
        <v>549</v>
      </c>
      <c r="B7" s="626" t="s">
        <v>2794</v>
      </c>
      <c r="C7" s="626" t="s">
        <v>580</v>
      </c>
      <c r="D7" s="626" t="s">
        <v>2795</v>
      </c>
      <c r="E7" s="626" t="s">
        <v>2796</v>
      </c>
      <c r="F7" s="629"/>
      <c r="G7" s="629"/>
      <c r="H7" s="642">
        <v>0</v>
      </c>
      <c r="I7" s="629">
        <v>6</v>
      </c>
      <c r="J7" s="629">
        <v>489.24</v>
      </c>
      <c r="K7" s="642">
        <v>1</v>
      </c>
      <c r="L7" s="629">
        <v>6</v>
      </c>
      <c r="M7" s="630">
        <v>489.24</v>
      </c>
    </row>
    <row r="8" spans="1:13" ht="14.4" customHeight="1" x14ac:dyDescent="0.3">
      <c r="A8" s="625" t="s">
        <v>549</v>
      </c>
      <c r="B8" s="626" t="s">
        <v>2797</v>
      </c>
      <c r="C8" s="626" t="s">
        <v>595</v>
      </c>
      <c r="D8" s="626" t="s">
        <v>596</v>
      </c>
      <c r="E8" s="626" t="s">
        <v>597</v>
      </c>
      <c r="F8" s="629">
        <v>26</v>
      </c>
      <c r="G8" s="629">
        <v>3653.4136969230067</v>
      </c>
      <c r="H8" s="642">
        <v>1</v>
      </c>
      <c r="I8" s="629"/>
      <c r="J8" s="629"/>
      <c r="K8" s="642">
        <v>0</v>
      </c>
      <c r="L8" s="629">
        <v>26</v>
      </c>
      <c r="M8" s="630">
        <v>3653.4136969230067</v>
      </c>
    </row>
    <row r="9" spans="1:13" ht="14.4" customHeight="1" x14ac:dyDescent="0.3">
      <c r="A9" s="625" t="s">
        <v>549</v>
      </c>
      <c r="B9" s="626" t="s">
        <v>2797</v>
      </c>
      <c r="C9" s="626" t="s">
        <v>614</v>
      </c>
      <c r="D9" s="626" t="s">
        <v>596</v>
      </c>
      <c r="E9" s="626" t="s">
        <v>615</v>
      </c>
      <c r="F9" s="629">
        <v>1</v>
      </c>
      <c r="G9" s="629">
        <v>372.14</v>
      </c>
      <c r="H9" s="642">
        <v>1</v>
      </c>
      <c r="I9" s="629"/>
      <c r="J9" s="629"/>
      <c r="K9" s="642">
        <v>0</v>
      </c>
      <c r="L9" s="629">
        <v>1</v>
      </c>
      <c r="M9" s="630">
        <v>372.14</v>
      </c>
    </row>
    <row r="10" spans="1:13" ht="14.4" customHeight="1" x14ac:dyDescent="0.3">
      <c r="A10" s="625" t="s">
        <v>549</v>
      </c>
      <c r="B10" s="626" t="s">
        <v>2797</v>
      </c>
      <c r="C10" s="626" t="s">
        <v>1760</v>
      </c>
      <c r="D10" s="626" t="s">
        <v>1578</v>
      </c>
      <c r="E10" s="626" t="s">
        <v>2798</v>
      </c>
      <c r="F10" s="629"/>
      <c r="G10" s="629"/>
      <c r="H10" s="642">
        <v>0</v>
      </c>
      <c r="I10" s="629">
        <v>3</v>
      </c>
      <c r="J10" s="629">
        <v>1472.2199999999971</v>
      </c>
      <c r="K10" s="642">
        <v>1</v>
      </c>
      <c r="L10" s="629">
        <v>3</v>
      </c>
      <c r="M10" s="630">
        <v>1472.2199999999971</v>
      </c>
    </row>
    <row r="11" spans="1:13" ht="14.4" customHeight="1" x14ac:dyDescent="0.3">
      <c r="A11" s="625" t="s">
        <v>549</v>
      </c>
      <c r="B11" s="626" t="s">
        <v>2797</v>
      </c>
      <c r="C11" s="626" t="s">
        <v>1577</v>
      </c>
      <c r="D11" s="626" t="s">
        <v>1578</v>
      </c>
      <c r="E11" s="626" t="s">
        <v>2799</v>
      </c>
      <c r="F11" s="629">
        <v>1</v>
      </c>
      <c r="G11" s="629">
        <v>155.89007705792201</v>
      </c>
      <c r="H11" s="642">
        <v>0.17887762713741268</v>
      </c>
      <c r="I11" s="629">
        <v>5</v>
      </c>
      <c r="J11" s="629">
        <v>715.6</v>
      </c>
      <c r="K11" s="642">
        <v>0.82112237286258738</v>
      </c>
      <c r="L11" s="629">
        <v>6</v>
      </c>
      <c r="M11" s="630">
        <v>871.49007705792201</v>
      </c>
    </row>
    <row r="12" spans="1:13" ht="14.4" customHeight="1" x14ac:dyDescent="0.3">
      <c r="A12" s="625" t="s">
        <v>549</v>
      </c>
      <c r="B12" s="626" t="s">
        <v>2797</v>
      </c>
      <c r="C12" s="626" t="s">
        <v>1699</v>
      </c>
      <c r="D12" s="626" t="s">
        <v>1700</v>
      </c>
      <c r="E12" s="626" t="s">
        <v>1701</v>
      </c>
      <c r="F12" s="629"/>
      <c r="G12" s="629"/>
      <c r="H12" s="642">
        <v>0</v>
      </c>
      <c r="I12" s="629">
        <v>28</v>
      </c>
      <c r="J12" s="629">
        <v>1989.3995319563644</v>
      </c>
      <c r="K12" s="642">
        <v>1</v>
      </c>
      <c r="L12" s="629">
        <v>28</v>
      </c>
      <c r="M12" s="630">
        <v>1989.3995319563644</v>
      </c>
    </row>
    <row r="13" spans="1:13" ht="14.4" customHeight="1" x14ac:dyDescent="0.3">
      <c r="A13" s="625" t="s">
        <v>549</v>
      </c>
      <c r="B13" s="626" t="s">
        <v>2800</v>
      </c>
      <c r="C13" s="626" t="s">
        <v>1546</v>
      </c>
      <c r="D13" s="626" t="s">
        <v>2801</v>
      </c>
      <c r="E13" s="626" t="s">
        <v>2802</v>
      </c>
      <c r="F13" s="629"/>
      <c r="G13" s="629"/>
      <c r="H13" s="642">
        <v>0</v>
      </c>
      <c r="I13" s="629">
        <v>19</v>
      </c>
      <c r="J13" s="629">
        <v>2584.6003725708647</v>
      </c>
      <c r="K13" s="642">
        <v>1</v>
      </c>
      <c r="L13" s="629">
        <v>19</v>
      </c>
      <c r="M13" s="630">
        <v>2584.6003725708647</v>
      </c>
    </row>
    <row r="14" spans="1:13" ht="14.4" customHeight="1" x14ac:dyDescent="0.3">
      <c r="A14" s="625" t="s">
        <v>549</v>
      </c>
      <c r="B14" s="626" t="s">
        <v>2800</v>
      </c>
      <c r="C14" s="626" t="s">
        <v>1550</v>
      </c>
      <c r="D14" s="626" t="s">
        <v>2801</v>
      </c>
      <c r="E14" s="626" t="s">
        <v>2803</v>
      </c>
      <c r="F14" s="629"/>
      <c r="G14" s="629"/>
      <c r="H14" s="642">
        <v>0</v>
      </c>
      <c r="I14" s="629">
        <v>2</v>
      </c>
      <c r="J14" s="629">
        <v>536.21062849527198</v>
      </c>
      <c r="K14" s="642">
        <v>1</v>
      </c>
      <c r="L14" s="629">
        <v>2</v>
      </c>
      <c r="M14" s="630">
        <v>536.21062849527198</v>
      </c>
    </row>
    <row r="15" spans="1:13" ht="14.4" customHeight="1" x14ac:dyDescent="0.3">
      <c r="A15" s="625" t="s">
        <v>549</v>
      </c>
      <c r="B15" s="626" t="s">
        <v>2800</v>
      </c>
      <c r="C15" s="626" t="s">
        <v>1584</v>
      </c>
      <c r="D15" s="626" t="s">
        <v>2801</v>
      </c>
      <c r="E15" s="626" t="s">
        <v>2804</v>
      </c>
      <c r="F15" s="629"/>
      <c r="G15" s="629"/>
      <c r="H15" s="642">
        <v>0</v>
      </c>
      <c r="I15" s="629">
        <v>6</v>
      </c>
      <c r="J15" s="629">
        <v>428.34137051257483</v>
      </c>
      <c r="K15" s="642">
        <v>1</v>
      </c>
      <c r="L15" s="629">
        <v>6</v>
      </c>
      <c r="M15" s="630">
        <v>428.34137051257483</v>
      </c>
    </row>
    <row r="16" spans="1:13" ht="14.4" customHeight="1" x14ac:dyDescent="0.3">
      <c r="A16" s="625" t="s">
        <v>549</v>
      </c>
      <c r="B16" s="626" t="s">
        <v>2805</v>
      </c>
      <c r="C16" s="626" t="s">
        <v>1612</v>
      </c>
      <c r="D16" s="626" t="s">
        <v>1613</v>
      </c>
      <c r="E16" s="626" t="s">
        <v>1614</v>
      </c>
      <c r="F16" s="629"/>
      <c r="G16" s="629"/>
      <c r="H16" s="642">
        <v>0</v>
      </c>
      <c r="I16" s="629">
        <v>2</v>
      </c>
      <c r="J16" s="629">
        <v>130.46</v>
      </c>
      <c r="K16" s="642">
        <v>1</v>
      </c>
      <c r="L16" s="629">
        <v>2</v>
      </c>
      <c r="M16" s="630">
        <v>130.46</v>
      </c>
    </row>
    <row r="17" spans="1:13" ht="14.4" customHeight="1" x14ac:dyDescent="0.3">
      <c r="A17" s="625" t="s">
        <v>549</v>
      </c>
      <c r="B17" s="626" t="s">
        <v>2806</v>
      </c>
      <c r="C17" s="626" t="s">
        <v>606</v>
      </c>
      <c r="D17" s="626" t="s">
        <v>607</v>
      </c>
      <c r="E17" s="626" t="s">
        <v>2807</v>
      </c>
      <c r="F17" s="629">
        <v>8</v>
      </c>
      <c r="G17" s="629">
        <v>734.1400000000001</v>
      </c>
      <c r="H17" s="642">
        <v>1</v>
      </c>
      <c r="I17" s="629"/>
      <c r="J17" s="629"/>
      <c r="K17" s="642">
        <v>0</v>
      </c>
      <c r="L17" s="629">
        <v>8</v>
      </c>
      <c r="M17" s="630">
        <v>734.1400000000001</v>
      </c>
    </row>
    <row r="18" spans="1:13" ht="14.4" customHeight="1" x14ac:dyDescent="0.3">
      <c r="A18" s="625" t="s">
        <v>549</v>
      </c>
      <c r="B18" s="626" t="s">
        <v>2806</v>
      </c>
      <c r="C18" s="626" t="s">
        <v>1692</v>
      </c>
      <c r="D18" s="626" t="s">
        <v>1693</v>
      </c>
      <c r="E18" s="626" t="s">
        <v>1694</v>
      </c>
      <c r="F18" s="629"/>
      <c r="G18" s="629"/>
      <c r="H18" s="642">
        <v>0</v>
      </c>
      <c r="I18" s="629">
        <v>4</v>
      </c>
      <c r="J18" s="629">
        <v>284.65999999999997</v>
      </c>
      <c r="K18" s="642">
        <v>1</v>
      </c>
      <c r="L18" s="629">
        <v>4</v>
      </c>
      <c r="M18" s="630">
        <v>284.65999999999997</v>
      </c>
    </row>
    <row r="19" spans="1:13" ht="14.4" customHeight="1" x14ac:dyDescent="0.3">
      <c r="A19" s="625" t="s">
        <v>549</v>
      </c>
      <c r="B19" s="626" t="s">
        <v>2808</v>
      </c>
      <c r="C19" s="626" t="s">
        <v>1766</v>
      </c>
      <c r="D19" s="626" t="s">
        <v>1767</v>
      </c>
      <c r="E19" s="626" t="s">
        <v>1517</v>
      </c>
      <c r="F19" s="629"/>
      <c r="G19" s="629"/>
      <c r="H19" s="642">
        <v>0</v>
      </c>
      <c r="I19" s="629">
        <v>1</v>
      </c>
      <c r="J19" s="629">
        <v>83.26</v>
      </c>
      <c r="K19" s="642">
        <v>1</v>
      </c>
      <c r="L19" s="629">
        <v>1</v>
      </c>
      <c r="M19" s="630">
        <v>83.26</v>
      </c>
    </row>
    <row r="20" spans="1:13" ht="14.4" customHeight="1" x14ac:dyDescent="0.3">
      <c r="A20" s="625" t="s">
        <v>549</v>
      </c>
      <c r="B20" s="626" t="s">
        <v>2809</v>
      </c>
      <c r="C20" s="626" t="s">
        <v>1684</v>
      </c>
      <c r="D20" s="626" t="s">
        <v>1685</v>
      </c>
      <c r="E20" s="626" t="s">
        <v>1686</v>
      </c>
      <c r="F20" s="629"/>
      <c r="G20" s="629"/>
      <c r="H20" s="642">
        <v>0</v>
      </c>
      <c r="I20" s="629">
        <v>12</v>
      </c>
      <c r="J20" s="629">
        <v>5678.9490304132942</v>
      </c>
      <c r="K20" s="642">
        <v>1</v>
      </c>
      <c r="L20" s="629">
        <v>12</v>
      </c>
      <c r="M20" s="630">
        <v>5678.9490304132942</v>
      </c>
    </row>
    <row r="21" spans="1:13" ht="14.4" customHeight="1" x14ac:dyDescent="0.3">
      <c r="A21" s="625" t="s">
        <v>549</v>
      </c>
      <c r="B21" s="626" t="s">
        <v>2810</v>
      </c>
      <c r="C21" s="626" t="s">
        <v>842</v>
      </c>
      <c r="D21" s="626" t="s">
        <v>843</v>
      </c>
      <c r="E21" s="626" t="s">
        <v>2811</v>
      </c>
      <c r="F21" s="629">
        <v>3</v>
      </c>
      <c r="G21" s="629">
        <v>1018.74</v>
      </c>
      <c r="H21" s="642">
        <v>1</v>
      </c>
      <c r="I21" s="629"/>
      <c r="J21" s="629"/>
      <c r="K21" s="642">
        <v>0</v>
      </c>
      <c r="L21" s="629">
        <v>3</v>
      </c>
      <c r="M21" s="630">
        <v>1018.74</v>
      </c>
    </row>
    <row r="22" spans="1:13" ht="14.4" customHeight="1" x14ac:dyDescent="0.3">
      <c r="A22" s="625" t="s">
        <v>549</v>
      </c>
      <c r="B22" s="626" t="s">
        <v>2812</v>
      </c>
      <c r="C22" s="626" t="s">
        <v>1472</v>
      </c>
      <c r="D22" s="626" t="s">
        <v>1417</v>
      </c>
      <c r="E22" s="626" t="s">
        <v>2813</v>
      </c>
      <c r="F22" s="629">
        <v>1</v>
      </c>
      <c r="G22" s="629">
        <v>1327.82</v>
      </c>
      <c r="H22" s="642">
        <v>1</v>
      </c>
      <c r="I22" s="629"/>
      <c r="J22" s="629"/>
      <c r="K22" s="642">
        <v>0</v>
      </c>
      <c r="L22" s="629">
        <v>1</v>
      </c>
      <c r="M22" s="630">
        <v>1327.82</v>
      </c>
    </row>
    <row r="23" spans="1:13" ht="14.4" customHeight="1" x14ac:dyDescent="0.3">
      <c r="A23" s="625" t="s">
        <v>549</v>
      </c>
      <c r="B23" s="626" t="s">
        <v>2812</v>
      </c>
      <c r="C23" s="626" t="s">
        <v>1416</v>
      </c>
      <c r="D23" s="626" t="s">
        <v>1417</v>
      </c>
      <c r="E23" s="626" t="s">
        <v>1418</v>
      </c>
      <c r="F23" s="629">
        <v>1</v>
      </c>
      <c r="G23" s="629">
        <v>1314.24</v>
      </c>
      <c r="H23" s="642">
        <v>1</v>
      </c>
      <c r="I23" s="629"/>
      <c r="J23" s="629"/>
      <c r="K23" s="642">
        <v>0</v>
      </c>
      <c r="L23" s="629">
        <v>1</v>
      </c>
      <c r="M23" s="630">
        <v>1314.24</v>
      </c>
    </row>
    <row r="24" spans="1:13" ht="14.4" customHeight="1" x14ac:dyDescent="0.3">
      <c r="A24" s="625" t="s">
        <v>549</v>
      </c>
      <c r="B24" s="626" t="s">
        <v>2814</v>
      </c>
      <c r="C24" s="626" t="s">
        <v>783</v>
      </c>
      <c r="D24" s="626" t="s">
        <v>784</v>
      </c>
      <c r="E24" s="626" t="s">
        <v>2815</v>
      </c>
      <c r="F24" s="629">
        <v>2</v>
      </c>
      <c r="G24" s="629">
        <v>208.82999999999998</v>
      </c>
      <c r="H24" s="642">
        <v>1</v>
      </c>
      <c r="I24" s="629"/>
      <c r="J24" s="629"/>
      <c r="K24" s="642">
        <v>0</v>
      </c>
      <c r="L24" s="629">
        <v>2</v>
      </c>
      <c r="M24" s="630">
        <v>208.82999999999998</v>
      </c>
    </row>
    <row r="25" spans="1:13" ht="14.4" customHeight="1" x14ac:dyDescent="0.3">
      <c r="A25" s="625" t="s">
        <v>549</v>
      </c>
      <c r="B25" s="626" t="s">
        <v>2814</v>
      </c>
      <c r="C25" s="626" t="s">
        <v>1587</v>
      </c>
      <c r="D25" s="626" t="s">
        <v>1588</v>
      </c>
      <c r="E25" s="626" t="s">
        <v>2816</v>
      </c>
      <c r="F25" s="629"/>
      <c r="G25" s="629"/>
      <c r="H25" s="642">
        <v>0</v>
      </c>
      <c r="I25" s="629">
        <v>4</v>
      </c>
      <c r="J25" s="629">
        <v>306.26</v>
      </c>
      <c r="K25" s="642">
        <v>1</v>
      </c>
      <c r="L25" s="629">
        <v>4</v>
      </c>
      <c r="M25" s="630">
        <v>306.26</v>
      </c>
    </row>
    <row r="26" spans="1:13" ht="14.4" customHeight="1" x14ac:dyDescent="0.3">
      <c r="A26" s="625" t="s">
        <v>549</v>
      </c>
      <c r="B26" s="626" t="s">
        <v>2817</v>
      </c>
      <c r="C26" s="626" t="s">
        <v>1655</v>
      </c>
      <c r="D26" s="626" t="s">
        <v>1656</v>
      </c>
      <c r="E26" s="626" t="s">
        <v>1657</v>
      </c>
      <c r="F26" s="629"/>
      <c r="G26" s="629"/>
      <c r="H26" s="642">
        <v>0</v>
      </c>
      <c r="I26" s="629">
        <v>2</v>
      </c>
      <c r="J26" s="629">
        <v>47.8899822063686</v>
      </c>
      <c r="K26" s="642">
        <v>1</v>
      </c>
      <c r="L26" s="629">
        <v>2</v>
      </c>
      <c r="M26" s="630">
        <v>47.8899822063686</v>
      </c>
    </row>
    <row r="27" spans="1:13" ht="14.4" customHeight="1" x14ac:dyDescent="0.3">
      <c r="A27" s="625" t="s">
        <v>549</v>
      </c>
      <c r="B27" s="626" t="s">
        <v>2817</v>
      </c>
      <c r="C27" s="626" t="s">
        <v>1651</v>
      </c>
      <c r="D27" s="626" t="s">
        <v>1652</v>
      </c>
      <c r="E27" s="626" t="s">
        <v>1653</v>
      </c>
      <c r="F27" s="629"/>
      <c r="G27" s="629"/>
      <c r="H27" s="642">
        <v>0</v>
      </c>
      <c r="I27" s="629">
        <v>4</v>
      </c>
      <c r="J27" s="629">
        <v>170.76997171686918</v>
      </c>
      <c r="K27" s="642">
        <v>1</v>
      </c>
      <c r="L27" s="629">
        <v>4</v>
      </c>
      <c r="M27" s="630">
        <v>170.76997171686918</v>
      </c>
    </row>
    <row r="28" spans="1:13" ht="14.4" customHeight="1" x14ac:dyDescent="0.3">
      <c r="A28" s="625" t="s">
        <v>549</v>
      </c>
      <c r="B28" s="626" t="s">
        <v>2818</v>
      </c>
      <c r="C28" s="626" t="s">
        <v>1729</v>
      </c>
      <c r="D28" s="626" t="s">
        <v>2819</v>
      </c>
      <c r="E28" s="626" t="s">
        <v>2820</v>
      </c>
      <c r="F28" s="629"/>
      <c r="G28" s="629"/>
      <c r="H28" s="642">
        <v>0</v>
      </c>
      <c r="I28" s="629">
        <v>1</v>
      </c>
      <c r="J28" s="629">
        <v>390.05</v>
      </c>
      <c r="K28" s="642">
        <v>1</v>
      </c>
      <c r="L28" s="629">
        <v>1</v>
      </c>
      <c r="M28" s="630">
        <v>390.05</v>
      </c>
    </row>
    <row r="29" spans="1:13" ht="14.4" customHeight="1" x14ac:dyDescent="0.3">
      <c r="A29" s="625" t="s">
        <v>549</v>
      </c>
      <c r="B29" s="626" t="s">
        <v>2821</v>
      </c>
      <c r="C29" s="626" t="s">
        <v>636</v>
      </c>
      <c r="D29" s="626" t="s">
        <v>637</v>
      </c>
      <c r="E29" s="626" t="s">
        <v>638</v>
      </c>
      <c r="F29" s="629"/>
      <c r="G29" s="629"/>
      <c r="H29" s="642">
        <v>0</v>
      </c>
      <c r="I29" s="629">
        <v>1</v>
      </c>
      <c r="J29" s="629">
        <v>42.04</v>
      </c>
      <c r="K29" s="642">
        <v>1</v>
      </c>
      <c r="L29" s="629">
        <v>1</v>
      </c>
      <c r="M29" s="630">
        <v>42.04</v>
      </c>
    </row>
    <row r="30" spans="1:13" ht="14.4" customHeight="1" x14ac:dyDescent="0.3">
      <c r="A30" s="625" t="s">
        <v>549</v>
      </c>
      <c r="B30" s="626" t="s">
        <v>2821</v>
      </c>
      <c r="C30" s="626" t="s">
        <v>1622</v>
      </c>
      <c r="D30" s="626" t="s">
        <v>1623</v>
      </c>
      <c r="E30" s="626" t="s">
        <v>1624</v>
      </c>
      <c r="F30" s="629"/>
      <c r="G30" s="629"/>
      <c r="H30" s="642">
        <v>0</v>
      </c>
      <c r="I30" s="629">
        <v>1</v>
      </c>
      <c r="J30" s="629">
        <v>80.11</v>
      </c>
      <c r="K30" s="642">
        <v>1</v>
      </c>
      <c r="L30" s="629">
        <v>1</v>
      </c>
      <c r="M30" s="630">
        <v>80.11</v>
      </c>
    </row>
    <row r="31" spans="1:13" ht="14.4" customHeight="1" x14ac:dyDescent="0.3">
      <c r="A31" s="625" t="s">
        <v>549</v>
      </c>
      <c r="B31" s="626" t="s">
        <v>2821</v>
      </c>
      <c r="C31" s="626" t="s">
        <v>1715</v>
      </c>
      <c r="D31" s="626" t="s">
        <v>2822</v>
      </c>
      <c r="E31" s="626" t="s">
        <v>2823</v>
      </c>
      <c r="F31" s="629"/>
      <c r="G31" s="629"/>
      <c r="H31" s="642">
        <v>0</v>
      </c>
      <c r="I31" s="629">
        <v>3</v>
      </c>
      <c r="J31" s="629">
        <v>351.42</v>
      </c>
      <c r="K31" s="642">
        <v>1</v>
      </c>
      <c r="L31" s="629">
        <v>3</v>
      </c>
      <c r="M31" s="630">
        <v>351.42</v>
      </c>
    </row>
    <row r="32" spans="1:13" ht="14.4" customHeight="1" x14ac:dyDescent="0.3">
      <c r="A32" s="625" t="s">
        <v>549</v>
      </c>
      <c r="B32" s="626" t="s">
        <v>2821</v>
      </c>
      <c r="C32" s="626" t="s">
        <v>1630</v>
      </c>
      <c r="D32" s="626" t="s">
        <v>2824</v>
      </c>
      <c r="E32" s="626" t="s">
        <v>1661</v>
      </c>
      <c r="F32" s="629"/>
      <c r="G32" s="629"/>
      <c r="H32" s="642">
        <v>0</v>
      </c>
      <c r="I32" s="629">
        <v>10</v>
      </c>
      <c r="J32" s="629">
        <v>1445.749325379945</v>
      </c>
      <c r="K32" s="642">
        <v>1</v>
      </c>
      <c r="L32" s="629">
        <v>10</v>
      </c>
      <c r="M32" s="630">
        <v>1445.749325379945</v>
      </c>
    </row>
    <row r="33" spans="1:13" ht="14.4" customHeight="1" x14ac:dyDescent="0.3">
      <c r="A33" s="625" t="s">
        <v>549</v>
      </c>
      <c r="B33" s="626" t="s">
        <v>2825</v>
      </c>
      <c r="C33" s="626" t="s">
        <v>1750</v>
      </c>
      <c r="D33" s="626" t="s">
        <v>1562</v>
      </c>
      <c r="E33" s="626" t="s">
        <v>1751</v>
      </c>
      <c r="F33" s="629"/>
      <c r="G33" s="629"/>
      <c r="H33" s="642">
        <v>0</v>
      </c>
      <c r="I33" s="629">
        <v>71</v>
      </c>
      <c r="J33" s="629">
        <v>25302.189169522011</v>
      </c>
      <c r="K33" s="642">
        <v>1</v>
      </c>
      <c r="L33" s="629">
        <v>71</v>
      </c>
      <c r="M33" s="630">
        <v>25302.189169522011</v>
      </c>
    </row>
    <row r="34" spans="1:13" ht="14.4" customHeight="1" x14ac:dyDescent="0.3">
      <c r="A34" s="625" t="s">
        <v>549</v>
      </c>
      <c r="B34" s="626" t="s">
        <v>2825</v>
      </c>
      <c r="C34" s="626" t="s">
        <v>1753</v>
      </c>
      <c r="D34" s="626" t="s">
        <v>1562</v>
      </c>
      <c r="E34" s="626" t="s">
        <v>1754</v>
      </c>
      <c r="F34" s="629"/>
      <c r="G34" s="629"/>
      <c r="H34" s="642">
        <v>0</v>
      </c>
      <c r="I34" s="629">
        <v>47</v>
      </c>
      <c r="J34" s="629">
        <v>19454.39689612461</v>
      </c>
      <c r="K34" s="642">
        <v>1</v>
      </c>
      <c r="L34" s="629">
        <v>47</v>
      </c>
      <c r="M34" s="630">
        <v>19454.39689612461</v>
      </c>
    </row>
    <row r="35" spans="1:13" ht="14.4" customHeight="1" x14ac:dyDescent="0.3">
      <c r="A35" s="625" t="s">
        <v>549</v>
      </c>
      <c r="B35" s="626" t="s">
        <v>2825</v>
      </c>
      <c r="C35" s="626" t="s">
        <v>1561</v>
      </c>
      <c r="D35" s="626" t="s">
        <v>1562</v>
      </c>
      <c r="E35" s="626" t="s">
        <v>1563</v>
      </c>
      <c r="F35" s="629"/>
      <c r="G35" s="629"/>
      <c r="H35" s="642">
        <v>0</v>
      </c>
      <c r="I35" s="629">
        <v>39</v>
      </c>
      <c r="J35" s="629">
        <v>19191.509409617334</v>
      </c>
      <c r="K35" s="642">
        <v>1</v>
      </c>
      <c r="L35" s="629">
        <v>39</v>
      </c>
      <c r="M35" s="630">
        <v>19191.509409617334</v>
      </c>
    </row>
    <row r="36" spans="1:13" ht="14.4" customHeight="1" x14ac:dyDescent="0.3">
      <c r="A36" s="625" t="s">
        <v>549</v>
      </c>
      <c r="B36" s="626" t="s">
        <v>2825</v>
      </c>
      <c r="C36" s="626" t="s">
        <v>1565</v>
      </c>
      <c r="D36" s="626" t="s">
        <v>1562</v>
      </c>
      <c r="E36" s="626" t="s">
        <v>1566</v>
      </c>
      <c r="F36" s="629"/>
      <c r="G36" s="629"/>
      <c r="H36" s="642">
        <v>0</v>
      </c>
      <c r="I36" s="629">
        <v>25</v>
      </c>
      <c r="J36" s="629">
        <v>23566.785491667066</v>
      </c>
      <c r="K36" s="642">
        <v>1</v>
      </c>
      <c r="L36" s="629">
        <v>25</v>
      </c>
      <c r="M36" s="630">
        <v>23566.785491667066</v>
      </c>
    </row>
    <row r="37" spans="1:13" ht="14.4" customHeight="1" x14ac:dyDescent="0.3">
      <c r="A37" s="625" t="s">
        <v>549</v>
      </c>
      <c r="B37" s="626" t="s">
        <v>2825</v>
      </c>
      <c r="C37" s="626" t="s">
        <v>1568</v>
      </c>
      <c r="D37" s="626" t="s">
        <v>1562</v>
      </c>
      <c r="E37" s="626" t="s">
        <v>1569</v>
      </c>
      <c r="F37" s="629"/>
      <c r="G37" s="629"/>
      <c r="H37" s="642">
        <v>0</v>
      </c>
      <c r="I37" s="629">
        <v>4</v>
      </c>
      <c r="J37" s="629">
        <v>4393.5794086661999</v>
      </c>
      <c r="K37" s="642">
        <v>1</v>
      </c>
      <c r="L37" s="629">
        <v>4</v>
      </c>
      <c r="M37" s="630">
        <v>4393.5794086661999</v>
      </c>
    </row>
    <row r="38" spans="1:13" ht="14.4" customHeight="1" x14ac:dyDescent="0.3">
      <c r="A38" s="625" t="s">
        <v>549</v>
      </c>
      <c r="B38" s="626" t="s">
        <v>2825</v>
      </c>
      <c r="C38" s="626" t="s">
        <v>1599</v>
      </c>
      <c r="D38" s="626" t="s">
        <v>1600</v>
      </c>
      <c r="E38" s="626" t="s">
        <v>1563</v>
      </c>
      <c r="F38" s="629"/>
      <c r="G38" s="629"/>
      <c r="H38" s="642">
        <v>0</v>
      </c>
      <c r="I38" s="629">
        <v>27</v>
      </c>
      <c r="J38" s="629">
        <v>39306.255747882744</v>
      </c>
      <c r="K38" s="642">
        <v>1</v>
      </c>
      <c r="L38" s="629">
        <v>27</v>
      </c>
      <c r="M38" s="630">
        <v>39306.255747882744</v>
      </c>
    </row>
    <row r="39" spans="1:13" ht="14.4" customHeight="1" x14ac:dyDescent="0.3">
      <c r="A39" s="625" t="s">
        <v>549</v>
      </c>
      <c r="B39" s="626" t="s">
        <v>2825</v>
      </c>
      <c r="C39" s="626" t="s">
        <v>1776</v>
      </c>
      <c r="D39" s="626" t="s">
        <v>1600</v>
      </c>
      <c r="E39" s="626" t="s">
        <v>1777</v>
      </c>
      <c r="F39" s="629"/>
      <c r="G39" s="629"/>
      <c r="H39" s="642">
        <v>0</v>
      </c>
      <c r="I39" s="629">
        <v>10</v>
      </c>
      <c r="J39" s="629">
        <v>3557.0699999999997</v>
      </c>
      <c r="K39" s="642">
        <v>1</v>
      </c>
      <c r="L39" s="629">
        <v>10</v>
      </c>
      <c r="M39" s="630">
        <v>3557.0699999999997</v>
      </c>
    </row>
    <row r="40" spans="1:13" ht="14.4" customHeight="1" x14ac:dyDescent="0.3">
      <c r="A40" s="625" t="s">
        <v>549</v>
      </c>
      <c r="B40" s="626" t="s">
        <v>2825</v>
      </c>
      <c r="C40" s="626" t="s">
        <v>1603</v>
      </c>
      <c r="D40" s="626" t="s">
        <v>1600</v>
      </c>
      <c r="E40" s="626" t="s">
        <v>1566</v>
      </c>
      <c r="F40" s="629"/>
      <c r="G40" s="629"/>
      <c r="H40" s="642">
        <v>0</v>
      </c>
      <c r="I40" s="629">
        <v>13</v>
      </c>
      <c r="J40" s="629">
        <v>25532.014843316469</v>
      </c>
      <c r="K40" s="642">
        <v>1</v>
      </c>
      <c r="L40" s="629">
        <v>13</v>
      </c>
      <c r="M40" s="630">
        <v>25532.014843316469</v>
      </c>
    </row>
    <row r="41" spans="1:13" ht="14.4" customHeight="1" x14ac:dyDescent="0.3">
      <c r="A41" s="625" t="s">
        <v>549</v>
      </c>
      <c r="B41" s="626" t="s">
        <v>2825</v>
      </c>
      <c r="C41" s="626" t="s">
        <v>1606</v>
      </c>
      <c r="D41" s="626" t="s">
        <v>1600</v>
      </c>
      <c r="E41" s="626" t="s">
        <v>1569</v>
      </c>
      <c r="F41" s="629"/>
      <c r="G41" s="629"/>
      <c r="H41" s="642">
        <v>0</v>
      </c>
      <c r="I41" s="629">
        <v>6</v>
      </c>
      <c r="J41" s="629">
        <v>14857.595323455014</v>
      </c>
      <c r="K41" s="642">
        <v>1</v>
      </c>
      <c r="L41" s="629">
        <v>6</v>
      </c>
      <c r="M41" s="630">
        <v>14857.595323455014</v>
      </c>
    </row>
    <row r="42" spans="1:13" ht="14.4" customHeight="1" x14ac:dyDescent="0.3">
      <c r="A42" s="625" t="s">
        <v>549</v>
      </c>
      <c r="B42" s="626" t="s">
        <v>2826</v>
      </c>
      <c r="C42" s="626" t="s">
        <v>628</v>
      </c>
      <c r="D42" s="626" t="s">
        <v>629</v>
      </c>
      <c r="E42" s="626" t="s">
        <v>630</v>
      </c>
      <c r="F42" s="629">
        <v>4</v>
      </c>
      <c r="G42" s="629">
        <v>1175.1799999999998</v>
      </c>
      <c r="H42" s="642">
        <v>1</v>
      </c>
      <c r="I42" s="629"/>
      <c r="J42" s="629"/>
      <c r="K42" s="642">
        <v>0</v>
      </c>
      <c r="L42" s="629">
        <v>4</v>
      </c>
      <c r="M42" s="630">
        <v>1175.1799999999998</v>
      </c>
    </row>
    <row r="43" spans="1:13" ht="14.4" customHeight="1" x14ac:dyDescent="0.3">
      <c r="A43" s="625" t="s">
        <v>549</v>
      </c>
      <c r="B43" s="626" t="s">
        <v>2826</v>
      </c>
      <c r="C43" s="626" t="s">
        <v>1672</v>
      </c>
      <c r="D43" s="626" t="s">
        <v>1673</v>
      </c>
      <c r="E43" s="626" t="s">
        <v>1674</v>
      </c>
      <c r="F43" s="629"/>
      <c r="G43" s="629"/>
      <c r="H43" s="642">
        <v>0</v>
      </c>
      <c r="I43" s="629">
        <v>13</v>
      </c>
      <c r="J43" s="629">
        <v>4098.37882802681</v>
      </c>
      <c r="K43" s="642">
        <v>1</v>
      </c>
      <c r="L43" s="629">
        <v>13</v>
      </c>
      <c r="M43" s="630">
        <v>4098.37882802681</v>
      </c>
    </row>
    <row r="44" spans="1:13" ht="14.4" customHeight="1" x14ac:dyDescent="0.3">
      <c r="A44" s="625" t="s">
        <v>549</v>
      </c>
      <c r="B44" s="626" t="s">
        <v>2827</v>
      </c>
      <c r="C44" s="626" t="s">
        <v>1557</v>
      </c>
      <c r="D44" s="626" t="s">
        <v>2828</v>
      </c>
      <c r="E44" s="626" t="s">
        <v>1559</v>
      </c>
      <c r="F44" s="629"/>
      <c r="G44" s="629"/>
      <c r="H44" s="642">
        <v>0</v>
      </c>
      <c r="I44" s="629">
        <v>4</v>
      </c>
      <c r="J44" s="629">
        <v>6371.3123456921994</v>
      </c>
      <c r="K44" s="642">
        <v>1</v>
      </c>
      <c r="L44" s="629">
        <v>4</v>
      </c>
      <c r="M44" s="630">
        <v>6371.3123456921994</v>
      </c>
    </row>
    <row r="45" spans="1:13" ht="14.4" customHeight="1" x14ac:dyDescent="0.3">
      <c r="A45" s="625" t="s">
        <v>549</v>
      </c>
      <c r="B45" s="626" t="s">
        <v>2829</v>
      </c>
      <c r="C45" s="626" t="s">
        <v>1645</v>
      </c>
      <c r="D45" s="626" t="s">
        <v>1524</v>
      </c>
      <c r="E45" s="626" t="s">
        <v>1646</v>
      </c>
      <c r="F45" s="629"/>
      <c r="G45" s="629"/>
      <c r="H45" s="642">
        <v>0</v>
      </c>
      <c r="I45" s="629">
        <v>184</v>
      </c>
      <c r="J45" s="629">
        <v>24979.989354140838</v>
      </c>
      <c r="K45" s="642">
        <v>1</v>
      </c>
      <c r="L45" s="629">
        <v>184</v>
      </c>
      <c r="M45" s="630">
        <v>24979.989354140838</v>
      </c>
    </row>
    <row r="46" spans="1:13" ht="14.4" customHeight="1" x14ac:dyDescent="0.3">
      <c r="A46" s="625" t="s">
        <v>549</v>
      </c>
      <c r="B46" s="626" t="s">
        <v>2829</v>
      </c>
      <c r="C46" s="626" t="s">
        <v>1523</v>
      </c>
      <c r="D46" s="626" t="s">
        <v>1524</v>
      </c>
      <c r="E46" s="626" t="s">
        <v>2830</v>
      </c>
      <c r="F46" s="629"/>
      <c r="G46" s="629"/>
      <c r="H46" s="642">
        <v>0</v>
      </c>
      <c r="I46" s="629">
        <v>55</v>
      </c>
      <c r="J46" s="629">
        <v>2602.3454628582022</v>
      </c>
      <c r="K46" s="642">
        <v>1</v>
      </c>
      <c r="L46" s="629">
        <v>55</v>
      </c>
      <c r="M46" s="630">
        <v>2602.3454628582022</v>
      </c>
    </row>
    <row r="47" spans="1:13" ht="14.4" customHeight="1" x14ac:dyDescent="0.3">
      <c r="A47" s="625" t="s">
        <v>549</v>
      </c>
      <c r="B47" s="626" t="s">
        <v>2829</v>
      </c>
      <c r="C47" s="626" t="s">
        <v>1527</v>
      </c>
      <c r="D47" s="626" t="s">
        <v>1524</v>
      </c>
      <c r="E47" s="626" t="s">
        <v>2831</v>
      </c>
      <c r="F47" s="629"/>
      <c r="G47" s="629"/>
      <c r="H47" s="642">
        <v>0</v>
      </c>
      <c r="I47" s="629">
        <v>3</v>
      </c>
      <c r="J47" s="629">
        <v>288.61945336397332</v>
      </c>
      <c r="K47" s="642">
        <v>1</v>
      </c>
      <c r="L47" s="629">
        <v>3</v>
      </c>
      <c r="M47" s="630">
        <v>288.61945336397332</v>
      </c>
    </row>
    <row r="48" spans="1:13" ht="14.4" customHeight="1" x14ac:dyDescent="0.3">
      <c r="A48" s="625" t="s">
        <v>549</v>
      </c>
      <c r="B48" s="626" t="s">
        <v>2832</v>
      </c>
      <c r="C48" s="626" t="s">
        <v>1538</v>
      </c>
      <c r="D48" s="626" t="s">
        <v>2833</v>
      </c>
      <c r="E48" s="626" t="s">
        <v>2834</v>
      </c>
      <c r="F48" s="629"/>
      <c r="G48" s="629"/>
      <c r="H48" s="642">
        <v>0</v>
      </c>
      <c r="I48" s="629">
        <v>1</v>
      </c>
      <c r="J48" s="629">
        <v>101.919079957218</v>
      </c>
      <c r="K48" s="642">
        <v>1</v>
      </c>
      <c r="L48" s="629">
        <v>1</v>
      </c>
      <c r="M48" s="630">
        <v>101.919079957218</v>
      </c>
    </row>
    <row r="49" spans="1:13" ht="14.4" customHeight="1" x14ac:dyDescent="0.3">
      <c r="A49" s="625" t="s">
        <v>549</v>
      </c>
      <c r="B49" s="626" t="s">
        <v>2832</v>
      </c>
      <c r="C49" s="626" t="s">
        <v>1542</v>
      </c>
      <c r="D49" s="626" t="s">
        <v>2835</v>
      </c>
      <c r="E49" s="626" t="s">
        <v>2836</v>
      </c>
      <c r="F49" s="629"/>
      <c r="G49" s="629"/>
      <c r="H49" s="642">
        <v>0</v>
      </c>
      <c r="I49" s="629">
        <v>1</v>
      </c>
      <c r="J49" s="629">
        <v>110.2</v>
      </c>
      <c r="K49" s="642">
        <v>1</v>
      </c>
      <c r="L49" s="629">
        <v>1</v>
      </c>
      <c r="M49" s="630">
        <v>110.2</v>
      </c>
    </row>
    <row r="50" spans="1:13" ht="14.4" customHeight="1" x14ac:dyDescent="0.3">
      <c r="A50" s="625" t="s">
        <v>549</v>
      </c>
      <c r="B50" s="626" t="s">
        <v>2837</v>
      </c>
      <c r="C50" s="626" t="s">
        <v>1641</v>
      </c>
      <c r="D50" s="626" t="s">
        <v>1642</v>
      </c>
      <c r="E50" s="626" t="s">
        <v>1643</v>
      </c>
      <c r="F50" s="629"/>
      <c r="G50" s="629"/>
      <c r="H50" s="642">
        <v>0</v>
      </c>
      <c r="I50" s="629">
        <v>3</v>
      </c>
      <c r="J50" s="629">
        <v>345.25006300467999</v>
      </c>
      <c r="K50" s="642">
        <v>1</v>
      </c>
      <c r="L50" s="629">
        <v>3</v>
      </c>
      <c r="M50" s="630">
        <v>345.25006300467999</v>
      </c>
    </row>
    <row r="51" spans="1:13" ht="14.4" customHeight="1" x14ac:dyDescent="0.3">
      <c r="A51" s="625" t="s">
        <v>549</v>
      </c>
      <c r="B51" s="626" t="s">
        <v>2837</v>
      </c>
      <c r="C51" s="626" t="s">
        <v>587</v>
      </c>
      <c r="D51" s="626" t="s">
        <v>588</v>
      </c>
      <c r="E51" s="626" t="s">
        <v>589</v>
      </c>
      <c r="F51" s="629">
        <v>1</v>
      </c>
      <c r="G51" s="629">
        <v>54.37</v>
      </c>
      <c r="H51" s="642">
        <v>1</v>
      </c>
      <c r="I51" s="629"/>
      <c r="J51" s="629"/>
      <c r="K51" s="642">
        <v>0</v>
      </c>
      <c r="L51" s="629">
        <v>1</v>
      </c>
      <c r="M51" s="630">
        <v>54.37</v>
      </c>
    </row>
    <row r="52" spans="1:13" ht="14.4" customHeight="1" x14ac:dyDescent="0.3">
      <c r="A52" s="625" t="s">
        <v>549</v>
      </c>
      <c r="B52" s="626" t="s">
        <v>2837</v>
      </c>
      <c r="C52" s="626" t="s">
        <v>591</v>
      </c>
      <c r="D52" s="626" t="s">
        <v>592</v>
      </c>
      <c r="E52" s="626" t="s">
        <v>593</v>
      </c>
      <c r="F52" s="629">
        <v>2</v>
      </c>
      <c r="G52" s="629">
        <v>82.239651402613703</v>
      </c>
      <c r="H52" s="642">
        <v>1</v>
      </c>
      <c r="I52" s="629"/>
      <c r="J52" s="629"/>
      <c r="K52" s="642">
        <v>0</v>
      </c>
      <c r="L52" s="629">
        <v>2</v>
      </c>
      <c r="M52" s="630">
        <v>82.239651402613703</v>
      </c>
    </row>
    <row r="53" spans="1:13" ht="14.4" customHeight="1" x14ac:dyDescent="0.3">
      <c r="A53" s="625" t="s">
        <v>549</v>
      </c>
      <c r="B53" s="626" t="s">
        <v>2838</v>
      </c>
      <c r="C53" s="626" t="s">
        <v>869</v>
      </c>
      <c r="D53" s="626" t="s">
        <v>2839</v>
      </c>
      <c r="E53" s="626" t="s">
        <v>2840</v>
      </c>
      <c r="F53" s="629">
        <v>2</v>
      </c>
      <c r="G53" s="629">
        <v>175.62</v>
      </c>
      <c r="H53" s="642">
        <v>1</v>
      </c>
      <c r="I53" s="629"/>
      <c r="J53" s="629"/>
      <c r="K53" s="642">
        <v>0</v>
      </c>
      <c r="L53" s="629">
        <v>2</v>
      </c>
      <c r="M53" s="630">
        <v>175.62</v>
      </c>
    </row>
    <row r="54" spans="1:13" ht="14.4" customHeight="1" x14ac:dyDescent="0.3">
      <c r="A54" s="625" t="s">
        <v>549</v>
      </c>
      <c r="B54" s="626" t="s">
        <v>2841</v>
      </c>
      <c r="C54" s="626" t="s">
        <v>1580</v>
      </c>
      <c r="D54" s="626" t="s">
        <v>1581</v>
      </c>
      <c r="E54" s="626" t="s">
        <v>1582</v>
      </c>
      <c r="F54" s="629"/>
      <c r="G54" s="629"/>
      <c r="H54" s="642">
        <v>0</v>
      </c>
      <c r="I54" s="629">
        <v>4</v>
      </c>
      <c r="J54" s="629">
        <v>319.32</v>
      </c>
      <c r="K54" s="642">
        <v>1</v>
      </c>
      <c r="L54" s="629">
        <v>4</v>
      </c>
      <c r="M54" s="630">
        <v>319.32</v>
      </c>
    </row>
    <row r="55" spans="1:13" ht="14.4" customHeight="1" x14ac:dyDescent="0.3">
      <c r="A55" s="625" t="s">
        <v>549</v>
      </c>
      <c r="B55" s="626" t="s">
        <v>2842</v>
      </c>
      <c r="C55" s="626" t="s">
        <v>583</v>
      </c>
      <c r="D55" s="626" t="s">
        <v>584</v>
      </c>
      <c r="E55" s="626" t="s">
        <v>585</v>
      </c>
      <c r="F55" s="629">
        <v>3</v>
      </c>
      <c r="G55" s="629">
        <v>101.0200095192524</v>
      </c>
      <c r="H55" s="642">
        <v>1</v>
      </c>
      <c r="I55" s="629"/>
      <c r="J55" s="629"/>
      <c r="K55" s="642">
        <v>0</v>
      </c>
      <c r="L55" s="629">
        <v>3</v>
      </c>
      <c r="M55" s="630">
        <v>101.0200095192524</v>
      </c>
    </row>
    <row r="56" spans="1:13" ht="14.4" customHeight="1" x14ac:dyDescent="0.3">
      <c r="A56" s="625" t="s">
        <v>549</v>
      </c>
      <c r="B56" s="626" t="s">
        <v>2842</v>
      </c>
      <c r="C56" s="626" t="s">
        <v>564</v>
      </c>
      <c r="D56" s="626" t="s">
        <v>2843</v>
      </c>
      <c r="E56" s="626" t="s">
        <v>2844</v>
      </c>
      <c r="F56" s="629">
        <v>19</v>
      </c>
      <c r="G56" s="629">
        <v>1344.3598210380596</v>
      </c>
      <c r="H56" s="642">
        <v>1</v>
      </c>
      <c r="I56" s="629"/>
      <c r="J56" s="629"/>
      <c r="K56" s="642">
        <v>0</v>
      </c>
      <c r="L56" s="629">
        <v>19</v>
      </c>
      <c r="M56" s="630">
        <v>1344.3598210380596</v>
      </c>
    </row>
    <row r="57" spans="1:13" ht="14.4" customHeight="1" x14ac:dyDescent="0.3">
      <c r="A57" s="625" t="s">
        <v>549</v>
      </c>
      <c r="B57" s="626" t="s">
        <v>2842</v>
      </c>
      <c r="C57" s="626" t="s">
        <v>1574</v>
      </c>
      <c r="D57" s="626" t="s">
        <v>1575</v>
      </c>
      <c r="E57" s="626" t="s">
        <v>604</v>
      </c>
      <c r="F57" s="629"/>
      <c r="G57" s="629"/>
      <c r="H57" s="642">
        <v>0</v>
      </c>
      <c r="I57" s="629">
        <v>38</v>
      </c>
      <c r="J57" s="629">
        <v>1650.457379015786</v>
      </c>
      <c r="K57" s="642">
        <v>1</v>
      </c>
      <c r="L57" s="629">
        <v>38</v>
      </c>
      <c r="M57" s="630">
        <v>1650.457379015786</v>
      </c>
    </row>
    <row r="58" spans="1:13" ht="14.4" customHeight="1" x14ac:dyDescent="0.3">
      <c r="A58" s="625" t="s">
        <v>549</v>
      </c>
      <c r="B58" s="626" t="s">
        <v>2845</v>
      </c>
      <c r="C58" s="626" t="s">
        <v>1668</v>
      </c>
      <c r="D58" s="626" t="s">
        <v>1669</v>
      </c>
      <c r="E58" s="626" t="s">
        <v>1670</v>
      </c>
      <c r="F58" s="629"/>
      <c r="G58" s="629"/>
      <c r="H58" s="642">
        <v>0</v>
      </c>
      <c r="I58" s="629">
        <v>7</v>
      </c>
      <c r="J58" s="629">
        <v>182.67000000000002</v>
      </c>
      <c r="K58" s="642">
        <v>1</v>
      </c>
      <c r="L58" s="629">
        <v>7</v>
      </c>
      <c r="M58" s="630">
        <v>182.67000000000002</v>
      </c>
    </row>
    <row r="59" spans="1:13" ht="14.4" customHeight="1" x14ac:dyDescent="0.3">
      <c r="A59" s="625" t="s">
        <v>549</v>
      </c>
      <c r="B59" s="626" t="s">
        <v>2846</v>
      </c>
      <c r="C59" s="626" t="s">
        <v>1665</v>
      </c>
      <c r="D59" s="626" t="s">
        <v>1666</v>
      </c>
      <c r="E59" s="626" t="s">
        <v>1536</v>
      </c>
      <c r="F59" s="629"/>
      <c r="G59" s="629"/>
      <c r="H59" s="642">
        <v>0</v>
      </c>
      <c r="I59" s="629">
        <v>5</v>
      </c>
      <c r="J59" s="629">
        <v>322.92014202068623</v>
      </c>
      <c r="K59" s="642">
        <v>1</v>
      </c>
      <c r="L59" s="629">
        <v>5</v>
      </c>
      <c r="M59" s="630">
        <v>322.92014202068623</v>
      </c>
    </row>
    <row r="60" spans="1:13" ht="14.4" customHeight="1" x14ac:dyDescent="0.3">
      <c r="A60" s="625" t="s">
        <v>549</v>
      </c>
      <c r="B60" s="626" t="s">
        <v>2846</v>
      </c>
      <c r="C60" s="626" t="s">
        <v>1663</v>
      </c>
      <c r="D60" s="626" t="s">
        <v>1660</v>
      </c>
      <c r="E60" s="626" t="s">
        <v>585</v>
      </c>
      <c r="F60" s="629"/>
      <c r="G60" s="629"/>
      <c r="H60" s="642">
        <v>0</v>
      </c>
      <c r="I60" s="629">
        <v>4</v>
      </c>
      <c r="J60" s="629">
        <v>183.08946533418168</v>
      </c>
      <c r="K60" s="642">
        <v>1</v>
      </c>
      <c r="L60" s="629">
        <v>4</v>
      </c>
      <c r="M60" s="630">
        <v>183.08946533418168</v>
      </c>
    </row>
    <row r="61" spans="1:13" ht="14.4" customHeight="1" x14ac:dyDescent="0.3">
      <c r="A61" s="625" t="s">
        <v>549</v>
      </c>
      <c r="B61" s="626" t="s">
        <v>2846</v>
      </c>
      <c r="C61" s="626" t="s">
        <v>1659</v>
      </c>
      <c r="D61" s="626" t="s">
        <v>1660</v>
      </c>
      <c r="E61" s="626" t="s">
        <v>1661</v>
      </c>
      <c r="F61" s="629"/>
      <c r="G61" s="629"/>
      <c r="H61" s="642">
        <v>0</v>
      </c>
      <c r="I61" s="629">
        <v>1</v>
      </c>
      <c r="J61" s="629">
        <v>149.709970250753</v>
      </c>
      <c r="K61" s="642">
        <v>1</v>
      </c>
      <c r="L61" s="629">
        <v>1</v>
      </c>
      <c r="M61" s="630">
        <v>149.709970250753</v>
      </c>
    </row>
    <row r="62" spans="1:13" ht="14.4" customHeight="1" x14ac:dyDescent="0.3">
      <c r="A62" s="625" t="s">
        <v>549</v>
      </c>
      <c r="B62" s="626" t="s">
        <v>2847</v>
      </c>
      <c r="C62" s="626" t="s">
        <v>1722</v>
      </c>
      <c r="D62" s="626" t="s">
        <v>1723</v>
      </c>
      <c r="E62" s="626" t="s">
        <v>1724</v>
      </c>
      <c r="F62" s="629"/>
      <c r="G62" s="629"/>
      <c r="H62" s="642">
        <v>0</v>
      </c>
      <c r="I62" s="629">
        <v>6</v>
      </c>
      <c r="J62" s="629">
        <v>249.52</v>
      </c>
      <c r="K62" s="642">
        <v>1</v>
      </c>
      <c r="L62" s="629">
        <v>6</v>
      </c>
      <c r="M62" s="630">
        <v>249.52</v>
      </c>
    </row>
    <row r="63" spans="1:13" ht="14.4" customHeight="1" x14ac:dyDescent="0.3">
      <c r="A63" s="625" t="s">
        <v>549</v>
      </c>
      <c r="B63" s="626" t="s">
        <v>2847</v>
      </c>
      <c r="C63" s="626" t="s">
        <v>1770</v>
      </c>
      <c r="D63" s="626" t="s">
        <v>1723</v>
      </c>
      <c r="E63" s="626" t="s">
        <v>1771</v>
      </c>
      <c r="F63" s="629"/>
      <c r="G63" s="629"/>
      <c r="H63" s="642">
        <v>0</v>
      </c>
      <c r="I63" s="629">
        <v>1</v>
      </c>
      <c r="J63" s="629">
        <v>138.66</v>
      </c>
      <c r="K63" s="642">
        <v>1</v>
      </c>
      <c r="L63" s="629">
        <v>1</v>
      </c>
      <c r="M63" s="630">
        <v>138.66</v>
      </c>
    </row>
    <row r="64" spans="1:13" ht="14.4" customHeight="1" x14ac:dyDescent="0.3">
      <c r="A64" s="625" t="s">
        <v>549</v>
      </c>
      <c r="B64" s="626" t="s">
        <v>2847</v>
      </c>
      <c r="C64" s="626" t="s">
        <v>568</v>
      </c>
      <c r="D64" s="626" t="s">
        <v>569</v>
      </c>
      <c r="E64" s="626" t="s">
        <v>2848</v>
      </c>
      <c r="F64" s="629">
        <v>10</v>
      </c>
      <c r="G64" s="629">
        <v>644.62973449255423</v>
      </c>
      <c r="H64" s="642">
        <v>1</v>
      </c>
      <c r="I64" s="629"/>
      <c r="J64" s="629"/>
      <c r="K64" s="642">
        <v>0</v>
      </c>
      <c r="L64" s="629">
        <v>10</v>
      </c>
      <c r="M64" s="630">
        <v>644.62973449255423</v>
      </c>
    </row>
    <row r="65" spans="1:13" ht="14.4" customHeight="1" x14ac:dyDescent="0.3">
      <c r="A65" s="625" t="s">
        <v>549</v>
      </c>
      <c r="B65" s="626" t="s">
        <v>2847</v>
      </c>
      <c r="C65" s="626" t="s">
        <v>632</v>
      </c>
      <c r="D65" s="626" t="s">
        <v>633</v>
      </c>
      <c r="E65" s="626" t="s">
        <v>1724</v>
      </c>
      <c r="F65" s="629">
        <v>1</v>
      </c>
      <c r="G65" s="629">
        <v>43.15</v>
      </c>
      <c r="H65" s="642">
        <v>1</v>
      </c>
      <c r="I65" s="629"/>
      <c r="J65" s="629"/>
      <c r="K65" s="642">
        <v>0</v>
      </c>
      <c r="L65" s="629">
        <v>1</v>
      </c>
      <c r="M65" s="630">
        <v>43.15</v>
      </c>
    </row>
    <row r="66" spans="1:13" ht="14.4" customHeight="1" x14ac:dyDescent="0.3">
      <c r="A66" s="625" t="s">
        <v>549</v>
      </c>
      <c r="B66" s="626" t="s">
        <v>2849</v>
      </c>
      <c r="C66" s="626" t="s">
        <v>1726</v>
      </c>
      <c r="D66" s="626" t="s">
        <v>1727</v>
      </c>
      <c r="E66" s="626" t="s">
        <v>1661</v>
      </c>
      <c r="F66" s="629"/>
      <c r="G66" s="629"/>
      <c r="H66" s="642">
        <v>0</v>
      </c>
      <c r="I66" s="629">
        <v>1</v>
      </c>
      <c r="J66" s="629">
        <v>95.76</v>
      </c>
      <c r="K66" s="642">
        <v>1</v>
      </c>
      <c r="L66" s="629">
        <v>1</v>
      </c>
      <c r="M66" s="630">
        <v>95.76</v>
      </c>
    </row>
    <row r="67" spans="1:13" ht="14.4" customHeight="1" x14ac:dyDescent="0.3">
      <c r="A67" s="625" t="s">
        <v>549</v>
      </c>
      <c r="B67" s="626" t="s">
        <v>2850</v>
      </c>
      <c r="C67" s="626" t="s">
        <v>1064</v>
      </c>
      <c r="D67" s="626" t="s">
        <v>1065</v>
      </c>
      <c r="E67" s="626" t="s">
        <v>604</v>
      </c>
      <c r="F67" s="629">
        <v>2</v>
      </c>
      <c r="G67" s="629">
        <v>242.01953341903101</v>
      </c>
      <c r="H67" s="642">
        <v>1</v>
      </c>
      <c r="I67" s="629"/>
      <c r="J67" s="629"/>
      <c r="K67" s="642">
        <v>0</v>
      </c>
      <c r="L67" s="629">
        <v>2</v>
      </c>
      <c r="M67" s="630">
        <v>242.01953341903101</v>
      </c>
    </row>
    <row r="68" spans="1:13" ht="14.4" customHeight="1" x14ac:dyDescent="0.3">
      <c r="A68" s="625" t="s">
        <v>549</v>
      </c>
      <c r="B68" s="626" t="s">
        <v>2850</v>
      </c>
      <c r="C68" s="626" t="s">
        <v>1080</v>
      </c>
      <c r="D68" s="626" t="s">
        <v>1065</v>
      </c>
      <c r="E68" s="626" t="s">
        <v>1081</v>
      </c>
      <c r="F68" s="629">
        <v>3</v>
      </c>
      <c r="G68" s="629">
        <v>1034.44</v>
      </c>
      <c r="H68" s="642">
        <v>1</v>
      </c>
      <c r="I68" s="629"/>
      <c r="J68" s="629"/>
      <c r="K68" s="642">
        <v>0</v>
      </c>
      <c r="L68" s="629">
        <v>3</v>
      </c>
      <c r="M68" s="630">
        <v>1034.44</v>
      </c>
    </row>
    <row r="69" spans="1:13" ht="14.4" customHeight="1" x14ac:dyDescent="0.3">
      <c r="A69" s="625" t="s">
        <v>549</v>
      </c>
      <c r="B69" s="626" t="s">
        <v>2850</v>
      </c>
      <c r="C69" s="626" t="s">
        <v>1401</v>
      </c>
      <c r="D69" s="626" t="s">
        <v>1402</v>
      </c>
      <c r="E69" s="626" t="s">
        <v>2851</v>
      </c>
      <c r="F69" s="629">
        <v>1</v>
      </c>
      <c r="G69" s="629">
        <v>460.97138234081302</v>
      </c>
      <c r="H69" s="642">
        <v>1</v>
      </c>
      <c r="I69" s="629"/>
      <c r="J69" s="629"/>
      <c r="K69" s="642">
        <v>0</v>
      </c>
      <c r="L69" s="629">
        <v>1</v>
      </c>
      <c r="M69" s="630">
        <v>460.97138234081302</v>
      </c>
    </row>
    <row r="70" spans="1:13" ht="14.4" customHeight="1" x14ac:dyDescent="0.3">
      <c r="A70" s="625" t="s">
        <v>549</v>
      </c>
      <c r="B70" s="626" t="s">
        <v>2850</v>
      </c>
      <c r="C70" s="626" t="s">
        <v>1676</v>
      </c>
      <c r="D70" s="626" t="s">
        <v>1677</v>
      </c>
      <c r="E70" s="626" t="s">
        <v>1678</v>
      </c>
      <c r="F70" s="629"/>
      <c r="G70" s="629"/>
      <c r="H70" s="642">
        <v>0</v>
      </c>
      <c r="I70" s="629">
        <v>9</v>
      </c>
      <c r="J70" s="629">
        <v>706.5925827938795</v>
      </c>
      <c r="K70" s="642">
        <v>1</v>
      </c>
      <c r="L70" s="629">
        <v>9</v>
      </c>
      <c r="M70" s="630">
        <v>706.5925827938795</v>
      </c>
    </row>
    <row r="71" spans="1:13" ht="14.4" customHeight="1" x14ac:dyDescent="0.3">
      <c r="A71" s="625" t="s">
        <v>549</v>
      </c>
      <c r="B71" s="626" t="s">
        <v>2852</v>
      </c>
      <c r="C71" s="626" t="s">
        <v>1534</v>
      </c>
      <c r="D71" s="626" t="s">
        <v>2853</v>
      </c>
      <c r="E71" s="626" t="s">
        <v>1536</v>
      </c>
      <c r="F71" s="629"/>
      <c r="G71" s="629"/>
      <c r="H71" s="642">
        <v>0</v>
      </c>
      <c r="I71" s="629">
        <v>5</v>
      </c>
      <c r="J71" s="629">
        <v>675.54919530467009</v>
      </c>
      <c r="K71" s="642">
        <v>1</v>
      </c>
      <c r="L71" s="629">
        <v>5</v>
      </c>
      <c r="M71" s="630">
        <v>675.54919530467009</v>
      </c>
    </row>
    <row r="72" spans="1:13" ht="14.4" customHeight="1" x14ac:dyDescent="0.3">
      <c r="A72" s="625" t="s">
        <v>549</v>
      </c>
      <c r="B72" s="626" t="s">
        <v>2852</v>
      </c>
      <c r="C72" s="626" t="s">
        <v>617</v>
      </c>
      <c r="D72" s="626" t="s">
        <v>2854</v>
      </c>
      <c r="E72" s="626" t="s">
        <v>2855</v>
      </c>
      <c r="F72" s="629">
        <v>1</v>
      </c>
      <c r="G72" s="629">
        <v>56.49</v>
      </c>
      <c r="H72" s="642">
        <v>1</v>
      </c>
      <c r="I72" s="629"/>
      <c r="J72" s="629"/>
      <c r="K72" s="642">
        <v>0</v>
      </c>
      <c r="L72" s="629">
        <v>1</v>
      </c>
      <c r="M72" s="630">
        <v>56.49</v>
      </c>
    </row>
    <row r="73" spans="1:13" ht="14.4" customHeight="1" x14ac:dyDescent="0.3">
      <c r="A73" s="625" t="s">
        <v>549</v>
      </c>
      <c r="B73" s="626" t="s">
        <v>2852</v>
      </c>
      <c r="C73" s="626" t="s">
        <v>1512</v>
      </c>
      <c r="D73" s="626" t="s">
        <v>1513</v>
      </c>
      <c r="E73" s="626" t="s">
        <v>1514</v>
      </c>
      <c r="F73" s="629"/>
      <c r="G73" s="629"/>
      <c r="H73" s="642">
        <v>0</v>
      </c>
      <c r="I73" s="629">
        <v>7</v>
      </c>
      <c r="J73" s="629">
        <v>528.21007737461082</v>
      </c>
      <c r="K73" s="642">
        <v>1</v>
      </c>
      <c r="L73" s="629">
        <v>7</v>
      </c>
      <c r="M73" s="630">
        <v>528.21007737461082</v>
      </c>
    </row>
    <row r="74" spans="1:13" ht="14.4" customHeight="1" x14ac:dyDescent="0.3">
      <c r="A74" s="625" t="s">
        <v>549</v>
      </c>
      <c r="B74" s="626" t="s">
        <v>2852</v>
      </c>
      <c r="C74" s="626" t="s">
        <v>1515</v>
      </c>
      <c r="D74" s="626" t="s">
        <v>1516</v>
      </c>
      <c r="E74" s="626" t="s">
        <v>1517</v>
      </c>
      <c r="F74" s="629"/>
      <c r="G74" s="629"/>
      <c r="H74" s="642">
        <v>0</v>
      </c>
      <c r="I74" s="629">
        <v>12</v>
      </c>
      <c r="J74" s="629">
        <v>949.26976853100518</v>
      </c>
      <c r="K74" s="642">
        <v>1</v>
      </c>
      <c r="L74" s="629">
        <v>12</v>
      </c>
      <c r="M74" s="630">
        <v>949.26976853100518</v>
      </c>
    </row>
    <row r="75" spans="1:13" ht="14.4" customHeight="1" x14ac:dyDescent="0.3">
      <c r="A75" s="625" t="s">
        <v>549</v>
      </c>
      <c r="B75" s="626" t="s">
        <v>2852</v>
      </c>
      <c r="C75" s="626" t="s">
        <v>1591</v>
      </c>
      <c r="D75" s="626" t="s">
        <v>2856</v>
      </c>
      <c r="E75" s="626" t="s">
        <v>585</v>
      </c>
      <c r="F75" s="629"/>
      <c r="G75" s="629"/>
      <c r="H75" s="642">
        <v>0</v>
      </c>
      <c r="I75" s="629">
        <v>11</v>
      </c>
      <c r="J75" s="629">
        <v>1142.5697624712141</v>
      </c>
      <c r="K75" s="642">
        <v>1</v>
      </c>
      <c r="L75" s="629">
        <v>11</v>
      </c>
      <c r="M75" s="630">
        <v>1142.5697624712141</v>
      </c>
    </row>
    <row r="76" spans="1:13" ht="14.4" customHeight="1" x14ac:dyDescent="0.3">
      <c r="A76" s="625" t="s">
        <v>549</v>
      </c>
      <c r="B76" s="626" t="s">
        <v>2857</v>
      </c>
      <c r="C76" s="626" t="s">
        <v>1756</v>
      </c>
      <c r="D76" s="626" t="s">
        <v>2858</v>
      </c>
      <c r="E76" s="626" t="s">
        <v>2859</v>
      </c>
      <c r="F76" s="629"/>
      <c r="G76" s="629"/>
      <c r="H76" s="642">
        <v>0</v>
      </c>
      <c r="I76" s="629">
        <v>2</v>
      </c>
      <c r="J76" s="629">
        <v>238.39</v>
      </c>
      <c r="K76" s="642">
        <v>1</v>
      </c>
      <c r="L76" s="629">
        <v>2</v>
      </c>
      <c r="M76" s="630">
        <v>238.39</v>
      </c>
    </row>
    <row r="77" spans="1:13" ht="14.4" customHeight="1" x14ac:dyDescent="0.3">
      <c r="A77" s="625" t="s">
        <v>549</v>
      </c>
      <c r="B77" s="626" t="s">
        <v>2857</v>
      </c>
      <c r="C77" s="626" t="s">
        <v>1783</v>
      </c>
      <c r="D77" s="626" t="s">
        <v>1784</v>
      </c>
      <c r="E77" s="626" t="s">
        <v>1785</v>
      </c>
      <c r="F77" s="629"/>
      <c r="G77" s="629"/>
      <c r="H77" s="642">
        <v>0</v>
      </c>
      <c r="I77" s="629">
        <v>1</v>
      </c>
      <c r="J77" s="629">
        <v>161.09</v>
      </c>
      <c r="K77" s="642">
        <v>1</v>
      </c>
      <c r="L77" s="629">
        <v>1</v>
      </c>
      <c r="M77" s="630">
        <v>161.09</v>
      </c>
    </row>
    <row r="78" spans="1:13" ht="14.4" customHeight="1" x14ac:dyDescent="0.3">
      <c r="A78" s="625" t="s">
        <v>549</v>
      </c>
      <c r="B78" s="626" t="s">
        <v>2860</v>
      </c>
      <c r="C78" s="626" t="s">
        <v>1095</v>
      </c>
      <c r="D78" s="626" t="s">
        <v>2861</v>
      </c>
      <c r="E78" s="626" t="s">
        <v>1097</v>
      </c>
      <c r="F78" s="629">
        <v>1</v>
      </c>
      <c r="G78" s="629">
        <v>121.44</v>
      </c>
      <c r="H78" s="642">
        <v>1</v>
      </c>
      <c r="I78" s="629"/>
      <c r="J78" s="629"/>
      <c r="K78" s="642">
        <v>0</v>
      </c>
      <c r="L78" s="629">
        <v>1</v>
      </c>
      <c r="M78" s="630">
        <v>121.44</v>
      </c>
    </row>
    <row r="79" spans="1:13" ht="14.4" customHeight="1" x14ac:dyDescent="0.3">
      <c r="A79" s="625" t="s">
        <v>549</v>
      </c>
      <c r="B79" s="626" t="s">
        <v>2860</v>
      </c>
      <c r="C79" s="626" t="s">
        <v>1259</v>
      </c>
      <c r="D79" s="626" t="s">
        <v>2861</v>
      </c>
      <c r="E79" s="626" t="s">
        <v>1260</v>
      </c>
      <c r="F79" s="629">
        <v>2</v>
      </c>
      <c r="G79" s="629">
        <v>691.27960826458502</v>
      </c>
      <c r="H79" s="642">
        <v>1</v>
      </c>
      <c r="I79" s="629"/>
      <c r="J79" s="629"/>
      <c r="K79" s="642">
        <v>0</v>
      </c>
      <c r="L79" s="629">
        <v>2</v>
      </c>
      <c r="M79" s="630">
        <v>691.27960826458502</v>
      </c>
    </row>
    <row r="80" spans="1:13" ht="14.4" customHeight="1" x14ac:dyDescent="0.3">
      <c r="A80" s="625" t="s">
        <v>549</v>
      </c>
      <c r="B80" s="626" t="s">
        <v>2860</v>
      </c>
      <c r="C80" s="626" t="s">
        <v>1638</v>
      </c>
      <c r="D80" s="626" t="s">
        <v>1639</v>
      </c>
      <c r="E80" s="626" t="s">
        <v>593</v>
      </c>
      <c r="F80" s="629"/>
      <c r="G80" s="629"/>
      <c r="H80" s="642">
        <v>0</v>
      </c>
      <c r="I80" s="629">
        <v>2</v>
      </c>
      <c r="J80" s="629">
        <v>169.26200404001639</v>
      </c>
      <c r="K80" s="642">
        <v>1</v>
      </c>
      <c r="L80" s="629">
        <v>2</v>
      </c>
      <c r="M80" s="630">
        <v>169.26200404001639</v>
      </c>
    </row>
    <row r="81" spans="1:13" ht="14.4" customHeight="1" x14ac:dyDescent="0.3">
      <c r="A81" s="625" t="s">
        <v>549</v>
      </c>
      <c r="B81" s="626" t="s">
        <v>2862</v>
      </c>
      <c r="C81" s="626" t="s">
        <v>1634</v>
      </c>
      <c r="D81" s="626" t="s">
        <v>1635</v>
      </c>
      <c r="E81" s="626" t="s">
        <v>1636</v>
      </c>
      <c r="F81" s="629"/>
      <c r="G81" s="629"/>
      <c r="H81" s="642">
        <v>0</v>
      </c>
      <c r="I81" s="629">
        <v>1</v>
      </c>
      <c r="J81" s="629">
        <v>102.55</v>
      </c>
      <c r="K81" s="642">
        <v>1</v>
      </c>
      <c r="L81" s="629">
        <v>1</v>
      </c>
      <c r="M81" s="630">
        <v>102.55</v>
      </c>
    </row>
    <row r="82" spans="1:13" ht="14.4" customHeight="1" x14ac:dyDescent="0.3">
      <c r="A82" s="625" t="s">
        <v>549</v>
      </c>
      <c r="B82" s="626" t="s">
        <v>2863</v>
      </c>
      <c r="C82" s="626" t="s">
        <v>576</v>
      </c>
      <c r="D82" s="626" t="s">
        <v>577</v>
      </c>
      <c r="E82" s="626" t="s">
        <v>578</v>
      </c>
      <c r="F82" s="629">
        <v>2</v>
      </c>
      <c r="G82" s="629">
        <v>390.38</v>
      </c>
      <c r="H82" s="642">
        <v>1</v>
      </c>
      <c r="I82" s="629"/>
      <c r="J82" s="629"/>
      <c r="K82" s="642">
        <v>0</v>
      </c>
      <c r="L82" s="629">
        <v>2</v>
      </c>
      <c r="M82" s="630">
        <v>390.38</v>
      </c>
    </row>
    <row r="83" spans="1:13" ht="14.4" customHeight="1" x14ac:dyDescent="0.3">
      <c r="A83" s="625" t="s">
        <v>549</v>
      </c>
      <c r="B83" s="626" t="s">
        <v>2864</v>
      </c>
      <c r="C83" s="626" t="s">
        <v>1626</v>
      </c>
      <c r="D83" s="626" t="s">
        <v>2865</v>
      </c>
      <c r="E83" s="626" t="s">
        <v>601</v>
      </c>
      <c r="F83" s="629"/>
      <c r="G83" s="629"/>
      <c r="H83" s="642">
        <v>0</v>
      </c>
      <c r="I83" s="629">
        <v>14</v>
      </c>
      <c r="J83" s="629">
        <v>2599.7856301800939</v>
      </c>
      <c r="K83" s="642">
        <v>1</v>
      </c>
      <c r="L83" s="629">
        <v>14</v>
      </c>
      <c r="M83" s="630">
        <v>2599.7856301800939</v>
      </c>
    </row>
    <row r="84" spans="1:13" ht="14.4" customHeight="1" x14ac:dyDescent="0.3">
      <c r="A84" s="625" t="s">
        <v>549</v>
      </c>
      <c r="B84" s="626" t="s">
        <v>2864</v>
      </c>
      <c r="C84" s="626" t="s">
        <v>1707</v>
      </c>
      <c r="D84" s="626" t="s">
        <v>1712</v>
      </c>
      <c r="E84" s="626" t="s">
        <v>1742</v>
      </c>
      <c r="F84" s="629"/>
      <c r="G84" s="629"/>
      <c r="H84" s="642">
        <v>0</v>
      </c>
      <c r="I84" s="629">
        <v>25</v>
      </c>
      <c r="J84" s="629">
        <v>6740.1912836554084</v>
      </c>
      <c r="K84" s="642">
        <v>1</v>
      </c>
      <c r="L84" s="629">
        <v>25</v>
      </c>
      <c r="M84" s="630">
        <v>6740.1912836554084</v>
      </c>
    </row>
    <row r="85" spans="1:13" ht="14.4" customHeight="1" x14ac:dyDescent="0.3">
      <c r="A85" s="625" t="s">
        <v>549</v>
      </c>
      <c r="B85" s="626" t="s">
        <v>2864</v>
      </c>
      <c r="C85" s="626" t="s">
        <v>1711</v>
      </c>
      <c r="D85" s="626" t="s">
        <v>1712</v>
      </c>
      <c r="E85" s="626" t="s">
        <v>2866</v>
      </c>
      <c r="F85" s="629"/>
      <c r="G85" s="629"/>
      <c r="H85" s="642">
        <v>0</v>
      </c>
      <c r="I85" s="629">
        <v>7</v>
      </c>
      <c r="J85" s="629">
        <v>6691.503420332906</v>
      </c>
      <c r="K85" s="642">
        <v>1</v>
      </c>
      <c r="L85" s="629">
        <v>7</v>
      </c>
      <c r="M85" s="630">
        <v>6691.503420332906</v>
      </c>
    </row>
    <row r="86" spans="1:13" ht="14.4" customHeight="1" x14ac:dyDescent="0.3">
      <c r="A86" s="625" t="s">
        <v>549</v>
      </c>
      <c r="B86" s="626" t="s">
        <v>2867</v>
      </c>
      <c r="C86" s="626" t="s">
        <v>1648</v>
      </c>
      <c r="D86" s="626" t="s">
        <v>1649</v>
      </c>
      <c r="E86" s="626" t="s">
        <v>601</v>
      </c>
      <c r="F86" s="629"/>
      <c r="G86" s="629"/>
      <c r="H86" s="642">
        <v>0</v>
      </c>
      <c r="I86" s="629">
        <v>1</v>
      </c>
      <c r="J86" s="629">
        <v>278.37</v>
      </c>
      <c r="K86" s="642">
        <v>1</v>
      </c>
      <c r="L86" s="629">
        <v>1</v>
      </c>
      <c r="M86" s="630">
        <v>278.37</v>
      </c>
    </row>
    <row r="87" spans="1:13" ht="14.4" customHeight="1" x14ac:dyDescent="0.3">
      <c r="A87" s="625" t="s">
        <v>549</v>
      </c>
      <c r="B87" s="626" t="s">
        <v>2867</v>
      </c>
      <c r="C87" s="626" t="s">
        <v>1740</v>
      </c>
      <c r="D87" s="626" t="s">
        <v>1741</v>
      </c>
      <c r="E87" s="626" t="s">
        <v>1742</v>
      </c>
      <c r="F87" s="629"/>
      <c r="G87" s="629"/>
      <c r="H87" s="642">
        <v>0</v>
      </c>
      <c r="I87" s="629">
        <v>16</v>
      </c>
      <c r="J87" s="629">
        <v>6019.9836473596697</v>
      </c>
      <c r="K87" s="642">
        <v>1</v>
      </c>
      <c r="L87" s="629">
        <v>16</v>
      </c>
      <c r="M87" s="630">
        <v>6019.9836473596697</v>
      </c>
    </row>
    <row r="88" spans="1:13" ht="14.4" customHeight="1" x14ac:dyDescent="0.3">
      <c r="A88" s="625" t="s">
        <v>549</v>
      </c>
      <c r="B88" s="626" t="s">
        <v>2868</v>
      </c>
      <c r="C88" s="626" t="s">
        <v>1530</v>
      </c>
      <c r="D88" s="626" t="s">
        <v>1531</v>
      </c>
      <c r="E88" s="626" t="s">
        <v>2869</v>
      </c>
      <c r="F88" s="629"/>
      <c r="G88" s="629"/>
      <c r="H88" s="642">
        <v>0</v>
      </c>
      <c r="I88" s="629">
        <v>1</v>
      </c>
      <c r="J88" s="629">
        <v>208.47</v>
      </c>
      <c r="K88" s="642">
        <v>1</v>
      </c>
      <c r="L88" s="629">
        <v>1</v>
      </c>
      <c r="M88" s="630">
        <v>208.47</v>
      </c>
    </row>
    <row r="89" spans="1:13" ht="14.4" customHeight="1" x14ac:dyDescent="0.3">
      <c r="A89" s="625" t="s">
        <v>549</v>
      </c>
      <c r="B89" s="626" t="s">
        <v>2868</v>
      </c>
      <c r="C89" s="626" t="s">
        <v>1696</v>
      </c>
      <c r="D89" s="626" t="s">
        <v>1531</v>
      </c>
      <c r="E89" s="626" t="s">
        <v>1697</v>
      </c>
      <c r="F89" s="629"/>
      <c r="G89" s="629"/>
      <c r="H89" s="642">
        <v>0</v>
      </c>
      <c r="I89" s="629">
        <v>2</v>
      </c>
      <c r="J89" s="629">
        <v>1001.860640772009</v>
      </c>
      <c r="K89" s="642">
        <v>1</v>
      </c>
      <c r="L89" s="629">
        <v>2</v>
      </c>
      <c r="M89" s="630">
        <v>1001.860640772009</v>
      </c>
    </row>
    <row r="90" spans="1:13" ht="14.4" customHeight="1" x14ac:dyDescent="0.3">
      <c r="A90" s="625" t="s">
        <v>549</v>
      </c>
      <c r="B90" s="626" t="s">
        <v>2870</v>
      </c>
      <c r="C90" s="626" t="s">
        <v>602</v>
      </c>
      <c r="D90" s="626" t="s">
        <v>603</v>
      </c>
      <c r="E90" s="626" t="s">
        <v>604</v>
      </c>
      <c r="F90" s="629">
        <v>1</v>
      </c>
      <c r="G90" s="629">
        <v>206.24</v>
      </c>
      <c r="H90" s="642">
        <v>1</v>
      </c>
      <c r="I90" s="629"/>
      <c r="J90" s="629"/>
      <c r="K90" s="642">
        <v>0</v>
      </c>
      <c r="L90" s="629">
        <v>1</v>
      </c>
      <c r="M90" s="630">
        <v>206.24</v>
      </c>
    </row>
    <row r="91" spans="1:13" ht="14.4" customHeight="1" x14ac:dyDescent="0.3">
      <c r="A91" s="625" t="s">
        <v>549</v>
      </c>
      <c r="B91" s="626" t="s">
        <v>2871</v>
      </c>
      <c r="C91" s="626" t="s">
        <v>1519</v>
      </c>
      <c r="D91" s="626" t="s">
        <v>2872</v>
      </c>
      <c r="E91" s="626" t="s">
        <v>2873</v>
      </c>
      <c r="F91" s="629"/>
      <c r="G91" s="629"/>
      <c r="H91" s="642">
        <v>0</v>
      </c>
      <c r="I91" s="629">
        <v>10</v>
      </c>
      <c r="J91" s="629">
        <v>363.27845800694274</v>
      </c>
      <c r="K91" s="642">
        <v>1</v>
      </c>
      <c r="L91" s="629">
        <v>10</v>
      </c>
      <c r="M91" s="630">
        <v>363.27845800694274</v>
      </c>
    </row>
    <row r="92" spans="1:13" ht="14.4" customHeight="1" x14ac:dyDescent="0.3">
      <c r="A92" s="625" t="s">
        <v>549</v>
      </c>
      <c r="B92" s="626" t="s">
        <v>2874</v>
      </c>
      <c r="C92" s="626" t="s">
        <v>1571</v>
      </c>
      <c r="D92" s="626" t="s">
        <v>1572</v>
      </c>
      <c r="E92" s="626" t="s">
        <v>2875</v>
      </c>
      <c r="F92" s="629"/>
      <c r="G92" s="629"/>
      <c r="H92" s="642">
        <v>0</v>
      </c>
      <c r="I92" s="629">
        <v>2</v>
      </c>
      <c r="J92" s="629">
        <v>99.6</v>
      </c>
      <c r="K92" s="642">
        <v>1</v>
      </c>
      <c r="L92" s="629">
        <v>2</v>
      </c>
      <c r="M92" s="630">
        <v>99.6</v>
      </c>
    </row>
    <row r="93" spans="1:13" ht="14.4" customHeight="1" x14ac:dyDescent="0.3">
      <c r="A93" s="625" t="s">
        <v>549</v>
      </c>
      <c r="B93" s="626" t="s">
        <v>2874</v>
      </c>
      <c r="C93" s="626" t="s">
        <v>1212</v>
      </c>
      <c r="D93" s="626" t="s">
        <v>2876</v>
      </c>
      <c r="E93" s="626" t="s">
        <v>2877</v>
      </c>
      <c r="F93" s="629">
        <v>1</v>
      </c>
      <c r="G93" s="629">
        <v>67.41</v>
      </c>
      <c r="H93" s="642">
        <v>1</v>
      </c>
      <c r="I93" s="629"/>
      <c r="J93" s="629"/>
      <c r="K93" s="642">
        <v>0</v>
      </c>
      <c r="L93" s="629">
        <v>1</v>
      </c>
      <c r="M93" s="630">
        <v>67.41</v>
      </c>
    </row>
    <row r="94" spans="1:13" ht="14.4" customHeight="1" x14ac:dyDescent="0.3">
      <c r="A94" s="625" t="s">
        <v>549</v>
      </c>
      <c r="B94" s="626" t="s">
        <v>2874</v>
      </c>
      <c r="C94" s="626" t="s">
        <v>1247</v>
      </c>
      <c r="D94" s="626" t="s">
        <v>2878</v>
      </c>
      <c r="E94" s="626" t="s">
        <v>2879</v>
      </c>
      <c r="F94" s="629">
        <v>2</v>
      </c>
      <c r="G94" s="629">
        <v>190.00971958040572</v>
      </c>
      <c r="H94" s="642">
        <v>1</v>
      </c>
      <c r="I94" s="629"/>
      <c r="J94" s="629"/>
      <c r="K94" s="642">
        <v>0</v>
      </c>
      <c r="L94" s="629">
        <v>2</v>
      </c>
      <c r="M94" s="630">
        <v>190.00971958040572</v>
      </c>
    </row>
    <row r="95" spans="1:13" ht="14.4" customHeight="1" x14ac:dyDescent="0.3">
      <c r="A95" s="625" t="s">
        <v>549</v>
      </c>
      <c r="B95" s="626" t="s">
        <v>2880</v>
      </c>
      <c r="C95" s="626" t="s">
        <v>1923</v>
      </c>
      <c r="D95" s="626" t="s">
        <v>1884</v>
      </c>
      <c r="E95" s="626" t="s">
        <v>1924</v>
      </c>
      <c r="F95" s="629"/>
      <c r="G95" s="629"/>
      <c r="H95" s="642">
        <v>0</v>
      </c>
      <c r="I95" s="629">
        <v>526</v>
      </c>
      <c r="J95" s="629">
        <v>26431.15061797544</v>
      </c>
      <c r="K95" s="642">
        <v>1</v>
      </c>
      <c r="L95" s="629">
        <v>526</v>
      </c>
      <c r="M95" s="630">
        <v>26431.15061797544</v>
      </c>
    </row>
    <row r="96" spans="1:13" ht="14.4" customHeight="1" x14ac:dyDescent="0.3">
      <c r="A96" s="625" t="s">
        <v>549</v>
      </c>
      <c r="B96" s="626" t="s">
        <v>2881</v>
      </c>
      <c r="C96" s="626" t="s">
        <v>1915</v>
      </c>
      <c r="D96" s="626" t="s">
        <v>2882</v>
      </c>
      <c r="E96" s="626" t="s">
        <v>2883</v>
      </c>
      <c r="F96" s="629"/>
      <c r="G96" s="629"/>
      <c r="H96" s="642">
        <v>0</v>
      </c>
      <c r="I96" s="629">
        <v>22</v>
      </c>
      <c r="J96" s="629">
        <v>5907.5588813960439</v>
      </c>
      <c r="K96" s="642">
        <v>1</v>
      </c>
      <c r="L96" s="629">
        <v>22</v>
      </c>
      <c r="M96" s="630">
        <v>5907.5588813960439</v>
      </c>
    </row>
    <row r="97" spans="1:13" ht="14.4" customHeight="1" x14ac:dyDescent="0.3">
      <c r="A97" s="625" t="s">
        <v>549</v>
      </c>
      <c r="B97" s="626" t="s">
        <v>2881</v>
      </c>
      <c r="C97" s="626" t="s">
        <v>1948</v>
      </c>
      <c r="D97" s="626" t="s">
        <v>2884</v>
      </c>
      <c r="E97" s="626" t="s">
        <v>2885</v>
      </c>
      <c r="F97" s="629"/>
      <c r="G97" s="629"/>
      <c r="H97" s="642">
        <v>0</v>
      </c>
      <c r="I97" s="629">
        <v>101.39999999999999</v>
      </c>
      <c r="J97" s="629">
        <v>22961.552596091744</v>
      </c>
      <c r="K97" s="642">
        <v>1</v>
      </c>
      <c r="L97" s="629">
        <v>101.39999999999999</v>
      </c>
      <c r="M97" s="630">
        <v>22961.552596091744</v>
      </c>
    </row>
    <row r="98" spans="1:13" ht="14.4" customHeight="1" x14ac:dyDescent="0.3">
      <c r="A98" s="625" t="s">
        <v>549</v>
      </c>
      <c r="B98" s="626" t="s">
        <v>2881</v>
      </c>
      <c r="C98" s="626" t="s">
        <v>1952</v>
      </c>
      <c r="D98" s="626" t="s">
        <v>2886</v>
      </c>
      <c r="E98" s="626" t="s">
        <v>2887</v>
      </c>
      <c r="F98" s="629"/>
      <c r="G98" s="629"/>
      <c r="H98" s="642">
        <v>0</v>
      </c>
      <c r="I98" s="629">
        <v>1</v>
      </c>
      <c r="J98" s="629">
        <v>298.77999999999997</v>
      </c>
      <c r="K98" s="642">
        <v>1</v>
      </c>
      <c r="L98" s="629">
        <v>1</v>
      </c>
      <c r="M98" s="630">
        <v>298.77999999999997</v>
      </c>
    </row>
    <row r="99" spans="1:13" ht="14.4" customHeight="1" x14ac:dyDescent="0.3">
      <c r="A99" s="625" t="s">
        <v>549</v>
      </c>
      <c r="B99" s="626" t="s">
        <v>2888</v>
      </c>
      <c r="C99" s="626" t="s">
        <v>1926</v>
      </c>
      <c r="D99" s="626" t="s">
        <v>2889</v>
      </c>
      <c r="E99" s="626" t="s">
        <v>2890</v>
      </c>
      <c r="F99" s="629"/>
      <c r="G99" s="629"/>
      <c r="H99" s="642">
        <v>0</v>
      </c>
      <c r="I99" s="629">
        <v>1.6666666666666701</v>
      </c>
      <c r="J99" s="629">
        <v>6280.4333333333461</v>
      </c>
      <c r="K99" s="642">
        <v>1</v>
      </c>
      <c r="L99" s="629">
        <v>1.6666666666666701</v>
      </c>
      <c r="M99" s="630">
        <v>6280.4333333333461</v>
      </c>
    </row>
    <row r="100" spans="1:13" ht="14.4" customHeight="1" x14ac:dyDescent="0.3">
      <c r="A100" s="625" t="s">
        <v>549</v>
      </c>
      <c r="B100" s="626" t="s">
        <v>2891</v>
      </c>
      <c r="C100" s="626" t="s">
        <v>1852</v>
      </c>
      <c r="D100" s="626" t="s">
        <v>1853</v>
      </c>
      <c r="E100" s="626" t="s">
        <v>2892</v>
      </c>
      <c r="F100" s="629">
        <v>2.6400000000000006</v>
      </c>
      <c r="G100" s="629">
        <v>2000.1262144244533</v>
      </c>
      <c r="H100" s="642">
        <v>1</v>
      </c>
      <c r="I100" s="629"/>
      <c r="J100" s="629"/>
      <c r="K100" s="642">
        <v>0</v>
      </c>
      <c r="L100" s="629">
        <v>2.6400000000000006</v>
      </c>
      <c r="M100" s="630">
        <v>2000.1262144244533</v>
      </c>
    </row>
    <row r="101" spans="1:13" ht="14.4" customHeight="1" x14ac:dyDescent="0.3">
      <c r="A101" s="625" t="s">
        <v>549</v>
      </c>
      <c r="B101" s="626" t="s">
        <v>2891</v>
      </c>
      <c r="C101" s="626" t="s">
        <v>1945</v>
      </c>
      <c r="D101" s="626" t="s">
        <v>1946</v>
      </c>
      <c r="E101" s="626" t="s">
        <v>815</v>
      </c>
      <c r="F101" s="629"/>
      <c r="G101" s="629"/>
      <c r="H101" s="642">
        <v>0</v>
      </c>
      <c r="I101" s="629">
        <v>60.999999999999979</v>
      </c>
      <c r="J101" s="629">
        <v>18751.416879390745</v>
      </c>
      <c r="K101" s="642">
        <v>1</v>
      </c>
      <c r="L101" s="629">
        <v>60.999999999999979</v>
      </c>
      <c r="M101" s="630">
        <v>18751.416879390745</v>
      </c>
    </row>
    <row r="102" spans="1:13" ht="14.4" customHeight="1" x14ac:dyDescent="0.3">
      <c r="A102" s="625" t="s">
        <v>549</v>
      </c>
      <c r="B102" s="626" t="s">
        <v>2893</v>
      </c>
      <c r="C102" s="626" t="s">
        <v>1930</v>
      </c>
      <c r="D102" s="626" t="s">
        <v>1931</v>
      </c>
      <c r="E102" s="626" t="s">
        <v>2894</v>
      </c>
      <c r="F102" s="629"/>
      <c r="G102" s="629"/>
      <c r="H102" s="642">
        <v>0</v>
      </c>
      <c r="I102" s="629">
        <v>2</v>
      </c>
      <c r="J102" s="629">
        <v>276.18</v>
      </c>
      <c r="K102" s="642">
        <v>1</v>
      </c>
      <c r="L102" s="629">
        <v>2</v>
      </c>
      <c r="M102" s="630">
        <v>276.18</v>
      </c>
    </row>
    <row r="103" spans="1:13" ht="14.4" customHeight="1" x14ac:dyDescent="0.3">
      <c r="A103" s="625" t="s">
        <v>549</v>
      </c>
      <c r="B103" s="626" t="s">
        <v>2895</v>
      </c>
      <c r="C103" s="626" t="s">
        <v>813</v>
      </c>
      <c r="D103" s="626" t="s">
        <v>814</v>
      </c>
      <c r="E103" s="626" t="s">
        <v>815</v>
      </c>
      <c r="F103" s="629"/>
      <c r="G103" s="629"/>
      <c r="H103" s="642">
        <v>0</v>
      </c>
      <c r="I103" s="629">
        <v>1</v>
      </c>
      <c r="J103" s="629">
        <v>476.58</v>
      </c>
      <c r="K103" s="642">
        <v>1</v>
      </c>
      <c r="L103" s="629">
        <v>1</v>
      </c>
      <c r="M103" s="630">
        <v>476.58</v>
      </c>
    </row>
    <row r="104" spans="1:13" ht="14.4" customHeight="1" x14ac:dyDescent="0.3">
      <c r="A104" s="625" t="s">
        <v>549</v>
      </c>
      <c r="B104" s="626" t="s">
        <v>2896</v>
      </c>
      <c r="C104" s="626" t="s">
        <v>1968</v>
      </c>
      <c r="D104" s="626" t="s">
        <v>1969</v>
      </c>
      <c r="E104" s="626" t="s">
        <v>2520</v>
      </c>
      <c r="F104" s="629"/>
      <c r="G104" s="629"/>
      <c r="H104" s="642">
        <v>0</v>
      </c>
      <c r="I104" s="629">
        <v>6</v>
      </c>
      <c r="J104" s="629">
        <v>925.98457108508205</v>
      </c>
      <c r="K104" s="642">
        <v>1</v>
      </c>
      <c r="L104" s="629">
        <v>6</v>
      </c>
      <c r="M104" s="630">
        <v>925.98457108508205</v>
      </c>
    </row>
    <row r="105" spans="1:13" ht="14.4" customHeight="1" x14ac:dyDescent="0.3">
      <c r="A105" s="625" t="s">
        <v>549</v>
      </c>
      <c r="B105" s="626" t="s">
        <v>2897</v>
      </c>
      <c r="C105" s="626" t="s">
        <v>1895</v>
      </c>
      <c r="D105" s="626" t="s">
        <v>2898</v>
      </c>
      <c r="E105" s="626" t="s">
        <v>2899</v>
      </c>
      <c r="F105" s="629"/>
      <c r="G105" s="629"/>
      <c r="H105" s="642">
        <v>0</v>
      </c>
      <c r="I105" s="629">
        <v>1</v>
      </c>
      <c r="J105" s="629">
        <v>4255.92</v>
      </c>
      <c r="K105" s="642">
        <v>1</v>
      </c>
      <c r="L105" s="629">
        <v>1</v>
      </c>
      <c r="M105" s="630">
        <v>4255.92</v>
      </c>
    </row>
    <row r="106" spans="1:13" ht="14.4" customHeight="1" x14ac:dyDescent="0.3">
      <c r="A106" s="625" t="s">
        <v>549</v>
      </c>
      <c r="B106" s="626" t="s">
        <v>2900</v>
      </c>
      <c r="C106" s="626" t="s">
        <v>1746</v>
      </c>
      <c r="D106" s="626" t="s">
        <v>1747</v>
      </c>
      <c r="E106" s="626" t="s">
        <v>1748</v>
      </c>
      <c r="F106" s="629"/>
      <c r="G106" s="629"/>
      <c r="H106" s="642">
        <v>0</v>
      </c>
      <c r="I106" s="629">
        <v>2</v>
      </c>
      <c r="J106" s="629">
        <v>4316.8209510167198</v>
      </c>
      <c r="K106" s="642">
        <v>1</v>
      </c>
      <c r="L106" s="629">
        <v>2</v>
      </c>
      <c r="M106" s="630">
        <v>4316.8209510167198</v>
      </c>
    </row>
    <row r="107" spans="1:13" ht="14.4" customHeight="1" x14ac:dyDescent="0.3">
      <c r="A107" s="625" t="s">
        <v>549</v>
      </c>
      <c r="B107" s="626" t="s">
        <v>2901</v>
      </c>
      <c r="C107" s="626" t="s">
        <v>1937</v>
      </c>
      <c r="D107" s="626" t="s">
        <v>1938</v>
      </c>
      <c r="E107" s="626" t="s">
        <v>2902</v>
      </c>
      <c r="F107" s="629"/>
      <c r="G107" s="629"/>
      <c r="H107" s="642">
        <v>0</v>
      </c>
      <c r="I107" s="629">
        <v>2</v>
      </c>
      <c r="J107" s="629">
        <v>459.09000000000003</v>
      </c>
      <c r="K107" s="642">
        <v>1</v>
      </c>
      <c r="L107" s="629">
        <v>2</v>
      </c>
      <c r="M107" s="630">
        <v>459.09000000000003</v>
      </c>
    </row>
    <row r="108" spans="1:13" ht="14.4" customHeight="1" x14ac:dyDescent="0.3">
      <c r="A108" s="625" t="s">
        <v>549</v>
      </c>
      <c r="B108" s="626" t="s">
        <v>2903</v>
      </c>
      <c r="C108" s="626" t="s">
        <v>1964</v>
      </c>
      <c r="D108" s="626" t="s">
        <v>1965</v>
      </c>
      <c r="E108" s="626" t="s">
        <v>1966</v>
      </c>
      <c r="F108" s="629"/>
      <c r="G108" s="629"/>
      <c r="H108" s="642">
        <v>0</v>
      </c>
      <c r="I108" s="629">
        <v>4</v>
      </c>
      <c r="J108" s="629">
        <v>571.861967513428</v>
      </c>
      <c r="K108" s="642">
        <v>1</v>
      </c>
      <c r="L108" s="629">
        <v>4</v>
      </c>
      <c r="M108" s="630">
        <v>571.861967513428</v>
      </c>
    </row>
    <row r="109" spans="1:13" ht="14.4" customHeight="1" x14ac:dyDescent="0.3">
      <c r="A109" s="625" t="s">
        <v>549</v>
      </c>
      <c r="B109" s="626" t="s">
        <v>2903</v>
      </c>
      <c r="C109" s="626" t="s">
        <v>1971</v>
      </c>
      <c r="D109" s="626" t="s">
        <v>1975</v>
      </c>
      <c r="E109" s="626" t="s">
        <v>2904</v>
      </c>
      <c r="F109" s="629"/>
      <c r="G109" s="629"/>
      <c r="H109" s="642">
        <v>0</v>
      </c>
      <c r="I109" s="629">
        <v>15</v>
      </c>
      <c r="J109" s="629">
        <v>1110.0031553449635</v>
      </c>
      <c r="K109" s="642">
        <v>1</v>
      </c>
      <c r="L109" s="629">
        <v>15</v>
      </c>
      <c r="M109" s="630">
        <v>1110.0031553449635</v>
      </c>
    </row>
    <row r="110" spans="1:13" ht="14.4" customHeight="1" x14ac:dyDescent="0.3">
      <c r="A110" s="625" t="s">
        <v>549</v>
      </c>
      <c r="B110" s="626" t="s">
        <v>2903</v>
      </c>
      <c r="C110" s="626" t="s">
        <v>1919</v>
      </c>
      <c r="D110" s="626" t="s">
        <v>1975</v>
      </c>
      <c r="E110" s="626" t="s">
        <v>2905</v>
      </c>
      <c r="F110" s="629"/>
      <c r="G110" s="629"/>
      <c r="H110" s="642">
        <v>0</v>
      </c>
      <c r="I110" s="629">
        <v>25</v>
      </c>
      <c r="J110" s="629">
        <v>2365.0017860957155</v>
      </c>
      <c r="K110" s="642">
        <v>1</v>
      </c>
      <c r="L110" s="629">
        <v>25</v>
      </c>
      <c r="M110" s="630">
        <v>2365.0017860957155</v>
      </c>
    </row>
    <row r="111" spans="1:13" ht="14.4" customHeight="1" x14ac:dyDescent="0.3">
      <c r="A111" s="625" t="s">
        <v>549</v>
      </c>
      <c r="B111" s="626" t="s">
        <v>2903</v>
      </c>
      <c r="C111" s="626" t="s">
        <v>1974</v>
      </c>
      <c r="D111" s="626" t="s">
        <v>1975</v>
      </c>
      <c r="E111" s="626" t="s">
        <v>1976</v>
      </c>
      <c r="F111" s="629"/>
      <c r="G111" s="629"/>
      <c r="H111" s="642">
        <v>0</v>
      </c>
      <c r="I111" s="629">
        <v>30</v>
      </c>
      <c r="J111" s="629">
        <v>6518.7000000000007</v>
      </c>
      <c r="K111" s="642">
        <v>1</v>
      </c>
      <c r="L111" s="629">
        <v>30</v>
      </c>
      <c r="M111" s="630">
        <v>6518.7000000000007</v>
      </c>
    </row>
    <row r="112" spans="1:13" ht="14.4" customHeight="1" x14ac:dyDescent="0.3">
      <c r="A112" s="625" t="s">
        <v>549</v>
      </c>
      <c r="B112" s="626" t="s">
        <v>2906</v>
      </c>
      <c r="C112" s="626" t="s">
        <v>1934</v>
      </c>
      <c r="D112" s="626" t="s">
        <v>1935</v>
      </c>
      <c r="E112" s="626" t="s">
        <v>2894</v>
      </c>
      <c r="F112" s="629"/>
      <c r="G112" s="629"/>
      <c r="H112" s="642">
        <v>0</v>
      </c>
      <c r="I112" s="629">
        <v>11</v>
      </c>
      <c r="J112" s="629">
        <v>630.57009602105427</v>
      </c>
      <c r="K112" s="642">
        <v>1</v>
      </c>
      <c r="L112" s="629">
        <v>11</v>
      </c>
      <c r="M112" s="630">
        <v>630.57009602105427</v>
      </c>
    </row>
    <row r="113" spans="1:13" ht="14.4" customHeight="1" x14ac:dyDescent="0.3">
      <c r="A113" s="625" t="s">
        <v>549</v>
      </c>
      <c r="B113" s="626" t="s">
        <v>2906</v>
      </c>
      <c r="C113" s="626" t="s">
        <v>1941</v>
      </c>
      <c r="D113" s="626" t="s">
        <v>2907</v>
      </c>
      <c r="E113" s="626" t="s">
        <v>2908</v>
      </c>
      <c r="F113" s="629"/>
      <c r="G113" s="629"/>
      <c r="H113" s="642">
        <v>0</v>
      </c>
      <c r="I113" s="629">
        <v>88</v>
      </c>
      <c r="J113" s="629">
        <v>7824.8494713852742</v>
      </c>
      <c r="K113" s="642">
        <v>1</v>
      </c>
      <c r="L113" s="629">
        <v>88</v>
      </c>
      <c r="M113" s="630">
        <v>7824.8494713852742</v>
      </c>
    </row>
    <row r="114" spans="1:13" ht="14.4" customHeight="1" x14ac:dyDescent="0.3">
      <c r="A114" s="625" t="s">
        <v>549</v>
      </c>
      <c r="B114" s="626" t="s">
        <v>2906</v>
      </c>
      <c r="C114" s="626" t="s">
        <v>1856</v>
      </c>
      <c r="D114" s="626" t="s">
        <v>1857</v>
      </c>
      <c r="E114" s="626" t="s">
        <v>2909</v>
      </c>
      <c r="F114" s="629">
        <v>6</v>
      </c>
      <c r="G114" s="629">
        <v>378.71705351973662</v>
      </c>
      <c r="H114" s="642">
        <v>1</v>
      </c>
      <c r="I114" s="629"/>
      <c r="J114" s="629"/>
      <c r="K114" s="642">
        <v>0</v>
      </c>
      <c r="L114" s="629">
        <v>6</v>
      </c>
      <c r="M114" s="630">
        <v>378.71705351973662</v>
      </c>
    </row>
    <row r="115" spans="1:13" ht="14.4" customHeight="1" x14ac:dyDescent="0.3">
      <c r="A115" s="625" t="s">
        <v>549</v>
      </c>
      <c r="B115" s="626" t="s">
        <v>2910</v>
      </c>
      <c r="C115" s="626" t="s">
        <v>1956</v>
      </c>
      <c r="D115" s="626" t="s">
        <v>2911</v>
      </c>
      <c r="E115" s="626" t="s">
        <v>2912</v>
      </c>
      <c r="F115" s="629"/>
      <c r="G115" s="629"/>
      <c r="H115" s="642">
        <v>0</v>
      </c>
      <c r="I115" s="629">
        <v>15</v>
      </c>
      <c r="J115" s="629">
        <v>2428.7999999999997</v>
      </c>
      <c r="K115" s="642">
        <v>1</v>
      </c>
      <c r="L115" s="629">
        <v>15</v>
      </c>
      <c r="M115" s="630">
        <v>2428.7999999999997</v>
      </c>
    </row>
    <row r="116" spans="1:13" ht="14.4" customHeight="1" x14ac:dyDescent="0.3">
      <c r="A116" s="625" t="s">
        <v>549</v>
      </c>
      <c r="B116" s="626" t="s">
        <v>2910</v>
      </c>
      <c r="C116" s="626" t="s">
        <v>1960</v>
      </c>
      <c r="D116" s="626" t="s">
        <v>2913</v>
      </c>
      <c r="E116" s="626" t="s">
        <v>2520</v>
      </c>
      <c r="F116" s="629"/>
      <c r="G116" s="629"/>
      <c r="H116" s="642">
        <v>0</v>
      </c>
      <c r="I116" s="629">
        <v>32</v>
      </c>
      <c r="J116" s="629">
        <v>10363.527759286701</v>
      </c>
      <c r="K116" s="642">
        <v>1</v>
      </c>
      <c r="L116" s="629">
        <v>32</v>
      </c>
      <c r="M116" s="630">
        <v>10363.527759286701</v>
      </c>
    </row>
    <row r="117" spans="1:13" ht="14.4" customHeight="1" x14ac:dyDescent="0.3">
      <c r="A117" s="625" t="s">
        <v>549</v>
      </c>
      <c r="B117" s="626" t="s">
        <v>2914</v>
      </c>
      <c r="C117" s="626" t="s">
        <v>1989</v>
      </c>
      <c r="D117" s="626" t="s">
        <v>1990</v>
      </c>
      <c r="E117" s="626" t="s">
        <v>2915</v>
      </c>
      <c r="F117" s="629"/>
      <c r="G117" s="629"/>
      <c r="H117" s="642">
        <v>0</v>
      </c>
      <c r="I117" s="629">
        <v>1</v>
      </c>
      <c r="J117" s="629">
        <v>1834.91</v>
      </c>
      <c r="K117" s="642">
        <v>1</v>
      </c>
      <c r="L117" s="629">
        <v>1</v>
      </c>
      <c r="M117" s="630">
        <v>1834.91</v>
      </c>
    </row>
    <row r="118" spans="1:13" ht="14.4" customHeight="1" x14ac:dyDescent="0.3">
      <c r="A118" s="625" t="s">
        <v>549</v>
      </c>
      <c r="B118" s="626" t="s">
        <v>2916</v>
      </c>
      <c r="C118" s="626" t="s">
        <v>1779</v>
      </c>
      <c r="D118" s="626" t="s">
        <v>1780</v>
      </c>
      <c r="E118" s="626" t="s">
        <v>2917</v>
      </c>
      <c r="F118" s="629"/>
      <c r="G118" s="629"/>
      <c r="H118" s="642">
        <v>0</v>
      </c>
      <c r="I118" s="629">
        <v>1</v>
      </c>
      <c r="J118" s="629">
        <v>1064.8</v>
      </c>
      <c r="K118" s="642">
        <v>1</v>
      </c>
      <c r="L118" s="629">
        <v>1</v>
      </c>
      <c r="M118" s="630">
        <v>1064.8</v>
      </c>
    </row>
    <row r="119" spans="1:13" ht="14.4" customHeight="1" x14ac:dyDescent="0.3">
      <c r="A119" s="625" t="s">
        <v>549</v>
      </c>
      <c r="B119" s="626" t="s">
        <v>2918</v>
      </c>
      <c r="C119" s="626" t="s">
        <v>1762</v>
      </c>
      <c r="D119" s="626" t="s">
        <v>1763</v>
      </c>
      <c r="E119" s="626" t="s">
        <v>1764</v>
      </c>
      <c r="F119" s="629"/>
      <c r="G119" s="629"/>
      <c r="H119" s="642">
        <v>0</v>
      </c>
      <c r="I119" s="629">
        <v>1</v>
      </c>
      <c r="J119" s="629">
        <v>4517.25</v>
      </c>
      <c r="K119" s="642">
        <v>1</v>
      </c>
      <c r="L119" s="629">
        <v>1</v>
      </c>
      <c r="M119" s="630">
        <v>4517.25</v>
      </c>
    </row>
    <row r="120" spans="1:13" ht="14.4" customHeight="1" x14ac:dyDescent="0.3">
      <c r="A120" s="625" t="s">
        <v>549</v>
      </c>
      <c r="B120" s="626" t="s">
        <v>2919</v>
      </c>
      <c r="C120" s="626" t="s">
        <v>1773</v>
      </c>
      <c r="D120" s="626" t="s">
        <v>1774</v>
      </c>
      <c r="E120" s="626" t="s">
        <v>2920</v>
      </c>
      <c r="F120" s="629"/>
      <c r="G120" s="629"/>
      <c r="H120" s="642">
        <v>0</v>
      </c>
      <c r="I120" s="629">
        <v>1</v>
      </c>
      <c r="J120" s="629">
        <v>337.43</v>
      </c>
      <c r="K120" s="642">
        <v>1</v>
      </c>
      <c r="L120" s="629">
        <v>1</v>
      </c>
      <c r="M120" s="630">
        <v>337.43</v>
      </c>
    </row>
    <row r="121" spans="1:13" ht="14.4" customHeight="1" x14ac:dyDescent="0.3">
      <c r="A121" s="625" t="s">
        <v>549</v>
      </c>
      <c r="B121" s="626" t="s">
        <v>2921</v>
      </c>
      <c r="C121" s="626" t="s">
        <v>560</v>
      </c>
      <c r="D121" s="626" t="s">
        <v>2922</v>
      </c>
      <c r="E121" s="626" t="s">
        <v>2923</v>
      </c>
      <c r="F121" s="629">
        <v>2</v>
      </c>
      <c r="G121" s="629">
        <v>123.87910815942701</v>
      </c>
      <c r="H121" s="642">
        <v>1</v>
      </c>
      <c r="I121" s="629"/>
      <c r="J121" s="629"/>
      <c r="K121" s="642">
        <v>0</v>
      </c>
      <c r="L121" s="629">
        <v>2</v>
      </c>
      <c r="M121" s="630">
        <v>123.87910815942701</v>
      </c>
    </row>
    <row r="122" spans="1:13" ht="14.4" customHeight="1" x14ac:dyDescent="0.3">
      <c r="A122" s="625" t="s">
        <v>549</v>
      </c>
      <c r="B122" s="626" t="s">
        <v>2924</v>
      </c>
      <c r="C122" s="626" t="s">
        <v>624</v>
      </c>
      <c r="D122" s="626" t="s">
        <v>625</v>
      </c>
      <c r="E122" s="626" t="s">
        <v>626</v>
      </c>
      <c r="F122" s="629">
        <v>0.4</v>
      </c>
      <c r="G122" s="629">
        <v>563.20094205791202</v>
      </c>
      <c r="H122" s="642">
        <v>1</v>
      </c>
      <c r="I122" s="629"/>
      <c r="J122" s="629"/>
      <c r="K122" s="642">
        <v>0</v>
      </c>
      <c r="L122" s="629">
        <v>0.4</v>
      </c>
      <c r="M122" s="630">
        <v>563.20094205791202</v>
      </c>
    </row>
    <row r="123" spans="1:13" ht="14.4" customHeight="1" x14ac:dyDescent="0.3">
      <c r="A123" s="625" t="s">
        <v>549</v>
      </c>
      <c r="B123" s="626" t="s">
        <v>2924</v>
      </c>
      <c r="C123" s="626" t="s">
        <v>1733</v>
      </c>
      <c r="D123" s="626" t="s">
        <v>1734</v>
      </c>
      <c r="E123" s="626" t="s">
        <v>1735</v>
      </c>
      <c r="F123" s="629"/>
      <c r="G123" s="629"/>
      <c r="H123" s="642">
        <v>0</v>
      </c>
      <c r="I123" s="629">
        <v>22</v>
      </c>
      <c r="J123" s="629">
        <v>5146.3395014730995</v>
      </c>
      <c r="K123" s="642">
        <v>1</v>
      </c>
      <c r="L123" s="629">
        <v>22</v>
      </c>
      <c r="M123" s="630">
        <v>5146.3395014730995</v>
      </c>
    </row>
    <row r="124" spans="1:13" ht="14.4" customHeight="1" x14ac:dyDescent="0.3">
      <c r="A124" s="625" t="s">
        <v>549</v>
      </c>
      <c r="B124" s="626" t="s">
        <v>2925</v>
      </c>
      <c r="C124" s="626" t="s">
        <v>1703</v>
      </c>
      <c r="D124" s="626" t="s">
        <v>2926</v>
      </c>
      <c r="E124" s="626" t="s">
        <v>2927</v>
      </c>
      <c r="F124" s="629"/>
      <c r="G124" s="629"/>
      <c r="H124" s="642">
        <v>0</v>
      </c>
      <c r="I124" s="629">
        <v>1</v>
      </c>
      <c r="J124" s="629">
        <v>102.89</v>
      </c>
      <c r="K124" s="642">
        <v>1</v>
      </c>
      <c r="L124" s="629">
        <v>1</v>
      </c>
      <c r="M124" s="630">
        <v>102.89</v>
      </c>
    </row>
    <row r="125" spans="1:13" ht="14.4" customHeight="1" x14ac:dyDescent="0.3">
      <c r="A125" s="625" t="s">
        <v>549</v>
      </c>
      <c r="B125" s="626" t="s">
        <v>2928</v>
      </c>
      <c r="C125" s="626" t="s">
        <v>1616</v>
      </c>
      <c r="D125" s="626" t="s">
        <v>2929</v>
      </c>
      <c r="E125" s="626" t="s">
        <v>2930</v>
      </c>
      <c r="F125" s="629"/>
      <c r="G125" s="629"/>
      <c r="H125" s="642">
        <v>0</v>
      </c>
      <c r="I125" s="629">
        <v>1</v>
      </c>
      <c r="J125" s="629">
        <v>337.14943291021399</v>
      </c>
      <c r="K125" s="642">
        <v>1</v>
      </c>
      <c r="L125" s="629">
        <v>1</v>
      </c>
      <c r="M125" s="630">
        <v>337.14943291021399</v>
      </c>
    </row>
    <row r="126" spans="1:13" ht="14.4" customHeight="1" x14ac:dyDescent="0.3">
      <c r="A126" s="625" t="s">
        <v>549</v>
      </c>
      <c r="B126" s="626" t="s">
        <v>2931</v>
      </c>
      <c r="C126" s="626" t="s">
        <v>1743</v>
      </c>
      <c r="D126" s="626" t="s">
        <v>1744</v>
      </c>
      <c r="E126" s="626" t="s">
        <v>1745</v>
      </c>
      <c r="F126" s="629"/>
      <c r="G126" s="629"/>
      <c r="H126" s="642">
        <v>0</v>
      </c>
      <c r="I126" s="629">
        <v>2</v>
      </c>
      <c r="J126" s="629">
        <v>238.52</v>
      </c>
      <c r="K126" s="642">
        <v>1</v>
      </c>
      <c r="L126" s="629">
        <v>2</v>
      </c>
      <c r="M126" s="630">
        <v>238.52</v>
      </c>
    </row>
    <row r="127" spans="1:13" ht="14.4" customHeight="1" x14ac:dyDescent="0.3">
      <c r="A127" s="625" t="s">
        <v>549</v>
      </c>
      <c r="B127" s="626" t="s">
        <v>2932</v>
      </c>
      <c r="C127" s="626" t="s">
        <v>1620</v>
      </c>
      <c r="D127" s="626" t="s">
        <v>2933</v>
      </c>
      <c r="E127" s="626" t="s">
        <v>2934</v>
      </c>
      <c r="F127" s="629"/>
      <c r="G127" s="629"/>
      <c r="H127" s="642">
        <v>0</v>
      </c>
      <c r="I127" s="629">
        <v>21</v>
      </c>
      <c r="J127" s="629">
        <v>905.82715129113217</v>
      </c>
      <c r="K127" s="642">
        <v>1</v>
      </c>
      <c r="L127" s="629">
        <v>21</v>
      </c>
      <c r="M127" s="630">
        <v>905.82715129113217</v>
      </c>
    </row>
    <row r="128" spans="1:13" ht="14.4" customHeight="1" x14ac:dyDescent="0.3">
      <c r="A128" s="625" t="s">
        <v>549</v>
      </c>
      <c r="B128" s="626" t="s">
        <v>2935</v>
      </c>
      <c r="C128" s="626" t="s">
        <v>1553</v>
      </c>
      <c r="D128" s="626" t="s">
        <v>1554</v>
      </c>
      <c r="E128" s="626" t="s">
        <v>1555</v>
      </c>
      <c r="F128" s="629"/>
      <c r="G128" s="629"/>
      <c r="H128" s="642">
        <v>0</v>
      </c>
      <c r="I128" s="629">
        <v>41</v>
      </c>
      <c r="J128" s="629">
        <v>5925.7297474100824</v>
      </c>
      <c r="K128" s="642">
        <v>1</v>
      </c>
      <c r="L128" s="629">
        <v>41</v>
      </c>
      <c r="M128" s="630">
        <v>5925.7297474100824</v>
      </c>
    </row>
    <row r="129" spans="1:13" ht="14.4" customHeight="1" x14ac:dyDescent="0.3">
      <c r="A129" s="625" t="s">
        <v>549</v>
      </c>
      <c r="B129" s="626" t="s">
        <v>2935</v>
      </c>
      <c r="C129" s="626" t="s">
        <v>610</v>
      </c>
      <c r="D129" s="626" t="s">
        <v>2936</v>
      </c>
      <c r="E129" s="626" t="s">
        <v>1555</v>
      </c>
      <c r="F129" s="629">
        <v>3</v>
      </c>
      <c r="G129" s="629">
        <v>324.81</v>
      </c>
      <c r="H129" s="642">
        <v>1</v>
      </c>
      <c r="I129" s="629"/>
      <c r="J129" s="629"/>
      <c r="K129" s="642">
        <v>0</v>
      </c>
      <c r="L129" s="629">
        <v>3</v>
      </c>
      <c r="M129" s="630">
        <v>324.81</v>
      </c>
    </row>
    <row r="130" spans="1:13" ht="14.4" customHeight="1" x14ac:dyDescent="0.3">
      <c r="A130" s="625" t="s">
        <v>549</v>
      </c>
      <c r="B130" s="626" t="s">
        <v>2935</v>
      </c>
      <c r="C130" s="626" t="s">
        <v>1737</v>
      </c>
      <c r="D130" s="626" t="s">
        <v>1554</v>
      </c>
      <c r="E130" s="626" t="s">
        <v>1738</v>
      </c>
      <c r="F130" s="629"/>
      <c r="G130" s="629"/>
      <c r="H130" s="642">
        <v>0</v>
      </c>
      <c r="I130" s="629">
        <v>1</v>
      </c>
      <c r="J130" s="629">
        <v>147.42943244197801</v>
      </c>
      <c r="K130" s="642">
        <v>1</v>
      </c>
      <c r="L130" s="629">
        <v>1</v>
      </c>
      <c r="M130" s="630">
        <v>147.42943244197801</v>
      </c>
    </row>
    <row r="131" spans="1:13" ht="14.4" customHeight="1" x14ac:dyDescent="0.3">
      <c r="A131" s="625" t="s">
        <v>549</v>
      </c>
      <c r="B131" s="626" t="s">
        <v>2937</v>
      </c>
      <c r="C131" s="626" t="s">
        <v>621</v>
      </c>
      <c r="D131" s="626" t="s">
        <v>622</v>
      </c>
      <c r="E131" s="626" t="s">
        <v>623</v>
      </c>
      <c r="F131" s="629">
        <v>2</v>
      </c>
      <c r="G131" s="629">
        <v>674.52</v>
      </c>
      <c r="H131" s="642">
        <v>1</v>
      </c>
      <c r="I131" s="629"/>
      <c r="J131" s="629"/>
      <c r="K131" s="642">
        <v>0</v>
      </c>
      <c r="L131" s="629">
        <v>2</v>
      </c>
      <c r="M131" s="630">
        <v>674.52</v>
      </c>
    </row>
    <row r="132" spans="1:13" ht="14.4" customHeight="1" x14ac:dyDescent="0.3">
      <c r="A132" s="625" t="s">
        <v>549</v>
      </c>
      <c r="B132" s="626" t="s">
        <v>2938</v>
      </c>
      <c r="C132" s="626" t="s">
        <v>599</v>
      </c>
      <c r="D132" s="626" t="s">
        <v>600</v>
      </c>
      <c r="E132" s="626" t="s">
        <v>601</v>
      </c>
      <c r="F132" s="629">
        <v>2</v>
      </c>
      <c r="G132" s="629">
        <v>324.08</v>
      </c>
      <c r="H132" s="642">
        <v>1</v>
      </c>
      <c r="I132" s="629"/>
      <c r="J132" s="629"/>
      <c r="K132" s="642">
        <v>0</v>
      </c>
      <c r="L132" s="629">
        <v>2</v>
      </c>
      <c r="M132" s="630">
        <v>324.08</v>
      </c>
    </row>
    <row r="133" spans="1:13" ht="14.4" customHeight="1" x14ac:dyDescent="0.3">
      <c r="A133" s="625" t="s">
        <v>549</v>
      </c>
      <c r="B133" s="626" t="s">
        <v>2938</v>
      </c>
      <c r="C133" s="626" t="s">
        <v>1680</v>
      </c>
      <c r="D133" s="626" t="s">
        <v>1681</v>
      </c>
      <c r="E133" s="626" t="s">
        <v>2939</v>
      </c>
      <c r="F133" s="629"/>
      <c r="G133" s="629"/>
      <c r="H133" s="642">
        <v>0</v>
      </c>
      <c r="I133" s="629">
        <v>10</v>
      </c>
      <c r="J133" s="629">
        <v>1261.840510025047</v>
      </c>
      <c r="K133" s="642">
        <v>1</v>
      </c>
      <c r="L133" s="629">
        <v>10</v>
      </c>
      <c r="M133" s="630">
        <v>1261.840510025047</v>
      </c>
    </row>
    <row r="134" spans="1:13" ht="14.4" customHeight="1" x14ac:dyDescent="0.3">
      <c r="A134" s="625" t="s">
        <v>549</v>
      </c>
      <c r="B134" s="626" t="s">
        <v>2940</v>
      </c>
      <c r="C134" s="626" t="s">
        <v>1718</v>
      </c>
      <c r="D134" s="626" t="s">
        <v>1719</v>
      </c>
      <c r="E134" s="626" t="s">
        <v>1720</v>
      </c>
      <c r="F134" s="629"/>
      <c r="G134" s="629"/>
      <c r="H134" s="642">
        <v>0</v>
      </c>
      <c r="I134" s="629">
        <v>1</v>
      </c>
      <c r="J134" s="629">
        <v>174.23852143114499</v>
      </c>
      <c r="K134" s="642">
        <v>1</v>
      </c>
      <c r="L134" s="629">
        <v>1</v>
      </c>
      <c r="M134" s="630">
        <v>174.23852143114499</v>
      </c>
    </row>
    <row r="135" spans="1:13" ht="14.4" customHeight="1" x14ac:dyDescent="0.3">
      <c r="A135" s="625" t="s">
        <v>549</v>
      </c>
      <c r="B135" s="626" t="s">
        <v>2940</v>
      </c>
      <c r="C135" s="626" t="s">
        <v>572</v>
      </c>
      <c r="D135" s="626" t="s">
        <v>573</v>
      </c>
      <c r="E135" s="626" t="s">
        <v>2941</v>
      </c>
      <c r="F135" s="629">
        <v>1</v>
      </c>
      <c r="G135" s="629">
        <v>151.25001319373399</v>
      </c>
      <c r="H135" s="642">
        <v>1</v>
      </c>
      <c r="I135" s="629"/>
      <c r="J135" s="629"/>
      <c r="K135" s="642">
        <v>0</v>
      </c>
      <c r="L135" s="629">
        <v>1</v>
      </c>
      <c r="M135" s="630">
        <v>151.25001319373399</v>
      </c>
    </row>
    <row r="136" spans="1:13" ht="14.4" customHeight="1" x14ac:dyDescent="0.3">
      <c r="A136" s="625" t="s">
        <v>549</v>
      </c>
      <c r="B136" s="626" t="s">
        <v>2942</v>
      </c>
      <c r="C136" s="626" t="s">
        <v>1688</v>
      </c>
      <c r="D136" s="626" t="s">
        <v>1689</v>
      </c>
      <c r="E136" s="626" t="s">
        <v>2943</v>
      </c>
      <c r="F136" s="629"/>
      <c r="G136" s="629"/>
      <c r="H136" s="642">
        <v>0</v>
      </c>
      <c r="I136" s="629">
        <v>4</v>
      </c>
      <c r="J136" s="629">
        <v>246.05</v>
      </c>
      <c r="K136" s="642">
        <v>1</v>
      </c>
      <c r="L136" s="629">
        <v>4</v>
      </c>
      <c r="M136" s="630">
        <v>246.05</v>
      </c>
    </row>
    <row r="137" spans="1:13" ht="14.4" customHeight="1" x14ac:dyDescent="0.3">
      <c r="A137" s="625" t="s">
        <v>549</v>
      </c>
      <c r="B137" s="626" t="s">
        <v>2942</v>
      </c>
      <c r="C137" s="626" t="s">
        <v>1595</v>
      </c>
      <c r="D137" s="626" t="s">
        <v>1596</v>
      </c>
      <c r="E137" s="626" t="s">
        <v>1597</v>
      </c>
      <c r="F137" s="629"/>
      <c r="G137" s="629"/>
      <c r="H137" s="642">
        <v>0</v>
      </c>
      <c r="I137" s="629">
        <v>25</v>
      </c>
      <c r="J137" s="629">
        <v>2140.2002201562568</v>
      </c>
      <c r="K137" s="642">
        <v>1</v>
      </c>
      <c r="L137" s="629">
        <v>25</v>
      </c>
      <c r="M137" s="630">
        <v>2140.2002201562568</v>
      </c>
    </row>
    <row r="138" spans="1:13" ht="14.4" customHeight="1" x14ac:dyDescent="0.3">
      <c r="A138" s="625" t="s">
        <v>549</v>
      </c>
      <c r="B138" s="626" t="s">
        <v>2944</v>
      </c>
      <c r="C138" s="626" t="s">
        <v>1609</v>
      </c>
      <c r="D138" s="626" t="s">
        <v>1610</v>
      </c>
      <c r="E138" s="626" t="s">
        <v>1720</v>
      </c>
      <c r="F138" s="629"/>
      <c r="G138" s="629"/>
      <c r="H138" s="642">
        <v>0</v>
      </c>
      <c r="I138" s="629">
        <v>4</v>
      </c>
      <c r="J138" s="629">
        <v>435.88000212113604</v>
      </c>
      <c r="K138" s="642">
        <v>1</v>
      </c>
      <c r="L138" s="629">
        <v>4</v>
      </c>
      <c r="M138" s="630">
        <v>435.88000212113604</v>
      </c>
    </row>
    <row r="139" spans="1:13" ht="14.4" customHeight="1" x14ac:dyDescent="0.3">
      <c r="A139" s="625" t="s">
        <v>549</v>
      </c>
      <c r="B139" s="626" t="s">
        <v>2945</v>
      </c>
      <c r="C139" s="626" t="s">
        <v>1832</v>
      </c>
      <c r="D139" s="626" t="s">
        <v>2946</v>
      </c>
      <c r="E139" s="626" t="s">
        <v>1806</v>
      </c>
      <c r="F139" s="629"/>
      <c r="G139" s="629"/>
      <c r="H139" s="642">
        <v>0</v>
      </c>
      <c r="I139" s="629">
        <v>10</v>
      </c>
      <c r="J139" s="629">
        <v>405.70001939131339</v>
      </c>
      <c r="K139" s="642">
        <v>1</v>
      </c>
      <c r="L139" s="629">
        <v>10</v>
      </c>
      <c r="M139" s="630">
        <v>405.70001939131339</v>
      </c>
    </row>
    <row r="140" spans="1:13" ht="14.4" customHeight="1" x14ac:dyDescent="0.3">
      <c r="A140" s="625" t="s">
        <v>549</v>
      </c>
      <c r="B140" s="626" t="s">
        <v>2945</v>
      </c>
      <c r="C140" s="626" t="s">
        <v>1841</v>
      </c>
      <c r="D140" s="626" t="s">
        <v>2947</v>
      </c>
      <c r="E140" s="626" t="s">
        <v>1806</v>
      </c>
      <c r="F140" s="629"/>
      <c r="G140" s="629"/>
      <c r="H140" s="642">
        <v>0</v>
      </c>
      <c r="I140" s="629">
        <v>20</v>
      </c>
      <c r="J140" s="629">
        <v>895.6</v>
      </c>
      <c r="K140" s="642">
        <v>1</v>
      </c>
      <c r="L140" s="629">
        <v>20</v>
      </c>
      <c r="M140" s="630">
        <v>895.6</v>
      </c>
    </row>
    <row r="141" spans="1:13" ht="14.4" customHeight="1" x14ac:dyDescent="0.3">
      <c r="A141" s="625" t="s">
        <v>549</v>
      </c>
      <c r="B141" s="626" t="s">
        <v>2945</v>
      </c>
      <c r="C141" s="626" t="s">
        <v>1804</v>
      </c>
      <c r="D141" s="626" t="s">
        <v>2948</v>
      </c>
      <c r="E141" s="626" t="s">
        <v>1806</v>
      </c>
      <c r="F141" s="629"/>
      <c r="G141" s="629"/>
      <c r="H141" s="642">
        <v>0</v>
      </c>
      <c r="I141" s="629">
        <v>20</v>
      </c>
      <c r="J141" s="629">
        <v>811.4</v>
      </c>
      <c r="K141" s="642">
        <v>1</v>
      </c>
      <c r="L141" s="629">
        <v>20</v>
      </c>
      <c r="M141" s="630">
        <v>811.4</v>
      </c>
    </row>
    <row r="142" spans="1:13" ht="14.4" customHeight="1" x14ac:dyDescent="0.3">
      <c r="A142" s="625" t="s">
        <v>549</v>
      </c>
      <c r="B142" s="626" t="s">
        <v>2945</v>
      </c>
      <c r="C142" s="626" t="s">
        <v>1808</v>
      </c>
      <c r="D142" s="626" t="s">
        <v>1809</v>
      </c>
      <c r="E142" s="626" t="s">
        <v>1810</v>
      </c>
      <c r="F142" s="629"/>
      <c r="G142" s="629"/>
      <c r="H142" s="642">
        <v>0</v>
      </c>
      <c r="I142" s="629">
        <v>9</v>
      </c>
      <c r="J142" s="629">
        <v>1825.748484745322</v>
      </c>
      <c r="K142" s="642">
        <v>1</v>
      </c>
      <c r="L142" s="629">
        <v>9</v>
      </c>
      <c r="M142" s="630">
        <v>1825.748484745322</v>
      </c>
    </row>
    <row r="143" spans="1:13" ht="14.4" customHeight="1" x14ac:dyDescent="0.3">
      <c r="A143" s="625" t="s">
        <v>549</v>
      </c>
      <c r="B143" s="626" t="s">
        <v>2945</v>
      </c>
      <c r="C143" s="626" t="s">
        <v>1812</v>
      </c>
      <c r="D143" s="626" t="s">
        <v>2949</v>
      </c>
      <c r="E143" s="626" t="s">
        <v>1806</v>
      </c>
      <c r="F143" s="629"/>
      <c r="G143" s="629"/>
      <c r="H143" s="642">
        <v>0</v>
      </c>
      <c r="I143" s="629">
        <v>32</v>
      </c>
      <c r="J143" s="629">
        <v>1731.8399330211932</v>
      </c>
      <c r="K143" s="642">
        <v>1</v>
      </c>
      <c r="L143" s="629">
        <v>32</v>
      </c>
      <c r="M143" s="630">
        <v>1731.8399330211932</v>
      </c>
    </row>
    <row r="144" spans="1:13" ht="14.4" customHeight="1" x14ac:dyDescent="0.3">
      <c r="A144" s="625" t="s">
        <v>549</v>
      </c>
      <c r="B144" s="626" t="s">
        <v>2945</v>
      </c>
      <c r="C144" s="626" t="s">
        <v>1824</v>
      </c>
      <c r="D144" s="626" t="s">
        <v>1825</v>
      </c>
      <c r="E144" s="626" t="s">
        <v>1806</v>
      </c>
      <c r="F144" s="629"/>
      <c r="G144" s="629"/>
      <c r="H144" s="642">
        <v>0</v>
      </c>
      <c r="I144" s="629">
        <v>4</v>
      </c>
      <c r="J144" s="629">
        <v>171.04</v>
      </c>
      <c r="K144" s="642">
        <v>1</v>
      </c>
      <c r="L144" s="629">
        <v>4</v>
      </c>
      <c r="M144" s="630">
        <v>171.04</v>
      </c>
    </row>
    <row r="145" spans="1:13" ht="14.4" customHeight="1" x14ac:dyDescent="0.3">
      <c r="A145" s="625" t="s">
        <v>549</v>
      </c>
      <c r="B145" s="626" t="s">
        <v>2945</v>
      </c>
      <c r="C145" s="626" t="s">
        <v>1815</v>
      </c>
      <c r="D145" s="626" t="s">
        <v>1816</v>
      </c>
      <c r="E145" s="626" t="s">
        <v>1806</v>
      </c>
      <c r="F145" s="629"/>
      <c r="G145" s="629"/>
      <c r="H145" s="642">
        <v>0</v>
      </c>
      <c r="I145" s="629">
        <v>22</v>
      </c>
      <c r="J145" s="629">
        <v>940.72004087614323</v>
      </c>
      <c r="K145" s="642">
        <v>1</v>
      </c>
      <c r="L145" s="629">
        <v>22</v>
      </c>
      <c r="M145" s="630">
        <v>940.72004087614323</v>
      </c>
    </row>
    <row r="146" spans="1:13" ht="14.4" customHeight="1" x14ac:dyDescent="0.3">
      <c r="A146" s="625" t="s">
        <v>549</v>
      </c>
      <c r="B146" s="626" t="s">
        <v>2945</v>
      </c>
      <c r="C146" s="626" t="s">
        <v>1835</v>
      </c>
      <c r="D146" s="626" t="s">
        <v>2950</v>
      </c>
      <c r="E146" s="626" t="s">
        <v>1806</v>
      </c>
      <c r="F146" s="629"/>
      <c r="G146" s="629"/>
      <c r="H146" s="642">
        <v>0</v>
      </c>
      <c r="I146" s="629">
        <v>48</v>
      </c>
      <c r="J146" s="629">
        <v>2364</v>
      </c>
      <c r="K146" s="642">
        <v>1</v>
      </c>
      <c r="L146" s="629">
        <v>48</v>
      </c>
      <c r="M146" s="630">
        <v>2364</v>
      </c>
    </row>
    <row r="147" spans="1:13" ht="14.4" customHeight="1" x14ac:dyDescent="0.3">
      <c r="A147" s="625" t="s">
        <v>549</v>
      </c>
      <c r="B147" s="626" t="s">
        <v>2945</v>
      </c>
      <c r="C147" s="626" t="s">
        <v>1844</v>
      </c>
      <c r="D147" s="626" t="s">
        <v>2951</v>
      </c>
      <c r="E147" s="626" t="s">
        <v>1806</v>
      </c>
      <c r="F147" s="629"/>
      <c r="G147" s="629"/>
      <c r="H147" s="642">
        <v>0</v>
      </c>
      <c r="I147" s="629">
        <v>34</v>
      </c>
      <c r="J147" s="629">
        <v>1673.659676273063</v>
      </c>
      <c r="K147" s="642">
        <v>1</v>
      </c>
      <c r="L147" s="629">
        <v>34</v>
      </c>
      <c r="M147" s="630">
        <v>1673.659676273063</v>
      </c>
    </row>
    <row r="148" spans="1:13" ht="14.4" customHeight="1" x14ac:dyDescent="0.3">
      <c r="A148" s="625" t="s">
        <v>549</v>
      </c>
      <c r="B148" s="626" t="s">
        <v>2945</v>
      </c>
      <c r="C148" s="626" t="s">
        <v>1818</v>
      </c>
      <c r="D148" s="626" t="s">
        <v>2952</v>
      </c>
      <c r="E148" s="626" t="s">
        <v>1806</v>
      </c>
      <c r="F148" s="629"/>
      <c r="G148" s="629"/>
      <c r="H148" s="642">
        <v>0</v>
      </c>
      <c r="I148" s="629">
        <v>50</v>
      </c>
      <c r="J148" s="629">
        <v>2705.9998746049964</v>
      </c>
      <c r="K148" s="642">
        <v>1</v>
      </c>
      <c r="L148" s="629">
        <v>50</v>
      </c>
      <c r="M148" s="630">
        <v>2705.9998746049964</v>
      </c>
    </row>
    <row r="149" spans="1:13" ht="14.4" customHeight="1" x14ac:dyDescent="0.3">
      <c r="A149" s="625" t="s">
        <v>549</v>
      </c>
      <c r="B149" s="626" t="s">
        <v>2945</v>
      </c>
      <c r="C149" s="626" t="s">
        <v>1838</v>
      </c>
      <c r="D149" s="626" t="s">
        <v>2953</v>
      </c>
      <c r="E149" s="626" t="s">
        <v>1806</v>
      </c>
      <c r="F149" s="629"/>
      <c r="G149" s="629"/>
      <c r="H149" s="642">
        <v>0</v>
      </c>
      <c r="I149" s="629">
        <v>20</v>
      </c>
      <c r="J149" s="629">
        <v>811.40014793850446</v>
      </c>
      <c r="K149" s="642">
        <v>1</v>
      </c>
      <c r="L149" s="629">
        <v>20</v>
      </c>
      <c r="M149" s="630">
        <v>811.40014793850446</v>
      </c>
    </row>
    <row r="150" spans="1:13" ht="14.4" customHeight="1" x14ac:dyDescent="0.3">
      <c r="A150" s="625" t="s">
        <v>549</v>
      </c>
      <c r="B150" s="626" t="s">
        <v>2945</v>
      </c>
      <c r="C150" s="626" t="s">
        <v>1820</v>
      </c>
      <c r="D150" s="626" t="s">
        <v>1821</v>
      </c>
      <c r="E150" s="626" t="s">
        <v>1822</v>
      </c>
      <c r="F150" s="629"/>
      <c r="G150" s="629"/>
      <c r="H150" s="642">
        <v>0</v>
      </c>
      <c r="I150" s="629">
        <v>1</v>
      </c>
      <c r="J150" s="629">
        <v>197.04</v>
      </c>
      <c r="K150" s="642">
        <v>1</v>
      </c>
      <c r="L150" s="629">
        <v>1</v>
      </c>
      <c r="M150" s="630">
        <v>197.04</v>
      </c>
    </row>
    <row r="151" spans="1:13" ht="14.4" customHeight="1" x14ac:dyDescent="0.3">
      <c r="A151" s="625" t="s">
        <v>549</v>
      </c>
      <c r="B151" s="626" t="s">
        <v>2945</v>
      </c>
      <c r="C151" s="626" t="s">
        <v>1849</v>
      </c>
      <c r="D151" s="626" t="s">
        <v>2954</v>
      </c>
      <c r="E151" s="626" t="s">
        <v>1828</v>
      </c>
      <c r="F151" s="629"/>
      <c r="G151" s="629"/>
      <c r="H151" s="642">
        <v>0</v>
      </c>
      <c r="I151" s="629">
        <v>1</v>
      </c>
      <c r="J151" s="629">
        <v>148.07</v>
      </c>
      <c r="K151" s="642">
        <v>1</v>
      </c>
      <c r="L151" s="629">
        <v>1</v>
      </c>
      <c r="M151" s="630">
        <v>148.07</v>
      </c>
    </row>
    <row r="152" spans="1:13" ht="14.4" customHeight="1" x14ac:dyDescent="0.3">
      <c r="A152" s="625" t="s">
        <v>549</v>
      </c>
      <c r="B152" s="626" t="s">
        <v>2945</v>
      </c>
      <c r="C152" s="626" t="s">
        <v>1826</v>
      </c>
      <c r="D152" s="626" t="s">
        <v>1827</v>
      </c>
      <c r="E152" s="626" t="s">
        <v>1828</v>
      </c>
      <c r="F152" s="629"/>
      <c r="G152" s="629"/>
      <c r="H152" s="642">
        <v>0</v>
      </c>
      <c r="I152" s="629">
        <v>2</v>
      </c>
      <c r="J152" s="629">
        <v>296.14003538663803</v>
      </c>
      <c r="K152" s="642">
        <v>1</v>
      </c>
      <c r="L152" s="629">
        <v>2</v>
      </c>
      <c r="M152" s="630">
        <v>296.14003538663803</v>
      </c>
    </row>
    <row r="153" spans="1:13" ht="14.4" customHeight="1" x14ac:dyDescent="0.3">
      <c r="A153" s="625" t="s">
        <v>549</v>
      </c>
      <c r="B153" s="626" t="s">
        <v>2945</v>
      </c>
      <c r="C153" s="626" t="s">
        <v>1829</v>
      </c>
      <c r="D153" s="626" t="s">
        <v>1830</v>
      </c>
      <c r="E153" s="626" t="s">
        <v>1828</v>
      </c>
      <c r="F153" s="629"/>
      <c r="G153" s="629"/>
      <c r="H153" s="642">
        <v>0</v>
      </c>
      <c r="I153" s="629">
        <v>4</v>
      </c>
      <c r="J153" s="629">
        <v>592.28003538663802</v>
      </c>
      <c r="K153" s="642">
        <v>1</v>
      </c>
      <c r="L153" s="629">
        <v>4</v>
      </c>
      <c r="M153" s="630">
        <v>592.28003538663802</v>
      </c>
    </row>
    <row r="154" spans="1:13" ht="14.4" customHeight="1" x14ac:dyDescent="0.3">
      <c r="A154" s="625" t="s">
        <v>553</v>
      </c>
      <c r="B154" s="626" t="s">
        <v>2935</v>
      </c>
      <c r="C154" s="626" t="s">
        <v>1553</v>
      </c>
      <c r="D154" s="626" t="s">
        <v>1554</v>
      </c>
      <c r="E154" s="626" t="s">
        <v>1555</v>
      </c>
      <c r="F154" s="629"/>
      <c r="G154" s="629"/>
      <c r="H154" s="642">
        <v>0</v>
      </c>
      <c r="I154" s="629">
        <v>4</v>
      </c>
      <c r="J154" s="629">
        <v>578.12048552142596</v>
      </c>
      <c r="K154" s="642">
        <v>1</v>
      </c>
      <c r="L154" s="629">
        <v>4</v>
      </c>
      <c r="M154" s="630">
        <v>578.12048552142596</v>
      </c>
    </row>
    <row r="155" spans="1:13" ht="14.4" customHeight="1" x14ac:dyDescent="0.3">
      <c r="A155" s="625" t="s">
        <v>555</v>
      </c>
      <c r="B155" s="626" t="s">
        <v>2794</v>
      </c>
      <c r="C155" s="626" t="s">
        <v>2044</v>
      </c>
      <c r="D155" s="626" t="s">
        <v>795</v>
      </c>
      <c r="E155" s="626" t="s">
        <v>2045</v>
      </c>
      <c r="F155" s="629"/>
      <c r="G155" s="629"/>
      <c r="H155" s="642">
        <v>0</v>
      </c>
      <c r="I155" s="629">
        <v>2</v>
      </c>
      <c r="J155" s="629">
        <v>286.14</v>
      </c>
      <c r="K155" s="642">
        <v>1</v>
      </c>
      <c r="L155" s="629">
        <v>2</v>
      </c>
      <c r="M155" s="630">
        <v>286.14</v>
      </c>
    </row>
    <row r="156" spans="1:13" ht="14.4" customHeight="1" x14ac:dyDescent="0.3">
      <c r="A156" s="625" t="s">
        <v>555</v>
      </c>
      <c r="B156" s="626" t="s">
        <v>2794</v>
      </c>
      <c r="C156" s="626" t="s">
        <v>794</v>
      </c>
      <c r="D156" s="626" t="s">
        <v>795</v>
      </c>
      <c r="E156" s="626" t="s">
        <v>796</v>
      </c>
      <c r="F156" s="629"/>
      <c r="G156" s="629"/>
      <c r="H156" s="642">
        <v>0</v>
      </c>
      <c r="I156" s="629">
        <v>6</v>
      </c>
      <c r="J156" s="629">
        <v>1664.3285134365601</v>
      </c>
      <c r="K156" s="642">
        <v>1</v>
      </c>
      <c r="L156" s="629">
        <v>6</v>
      </c>
      <c r="M156" s="630">
        <v>1664.3285134365601</v>
      </c>
    </row>
    <row r="157" spans="1:13" ht="14.4" customHeight="1" x14ac:dyDescent="0.3">
      <c r="A157" s="625" t="s">
        <v>555</v>
      </c>
      <c r="B157" s="626" t="s">
        <v>2794</v>
      </c>
      <c r="C157" s="626" t="s">
        <v>580</v>
      </c>
      <c r="D157" s="626" t="s">
        <v>2795</v>
      </c>
      <c r="E157" s="626" t="s">
        <v>2796</v>
      </c>
      <c r="F157" s="629"/>
      <c r="G157" s="629"/>
      <c r="H157" s="642">
        <v>0</v>
      </c>
      <c r="I157" s="629">
        <v>295</v>
      </c>
      <c r="J157" s="629">
        <v>23729.219536280023</v>
      </c>
      <c r="K157" s="642">
        <v>1</v>
      </c>
      <c r="L157" s="629">
        <v>295</v>
      </c>
      <c r="M157" s="630">
        <v>23729.219536280023</v>
      </c>
    </row>
    <row r="158" spans="1:13" ht="14.4" customHeight="1" x14ac:dyDescent="0.3">
      <c r="A158" s="625" t="s">
        <v>555</v>
      </c>
      <c r="B158" s="626" t="s">
        <v>2797</v>
      </c>
      <c r="C158" s="626" t="s">
        <v>1699</v>
      </c>
      <c r="D158" s="626" t="s">
        <v>1700</v>
      </c>
      <c r="E158" s="626" t="s">
        <v>1701</v>
      </c>
      <c r="F158" s="629"/>
      <c r="G158" s="629"/>
      <c r="H158" s="642">
        <v>0</v>
      </c>
      <c r="I158" s="629">
        <v>327</v>
      </c>
      <c r="J158" s="629">
        <v>23226.34064166039</v>
      </c>
      <c r="K158" s="642">
        <v>1</v>
      </c>
      <c r="L158" s="629">
        <v>327</v>
      </c>
      <c r="M158" s="630">
        <v>23226.34064166039</v>
      </c>
    </row>
    <row r="159" spans="1:13" ht="14.4" customHeight="1" x14ac:dyDescent="0.3">
      <c r="A159" s="625" t="s">
        <v>555</v>
      </c>
      <c r="B159" s="626" t="s">
        <v>2955</v>
      </c>
      <c r="C159" s="626" t="s">
        <v>2459</v>
      </c>
      <c r="D159" s="626" t="s">
        <v>2460</v>
      </c>
      <c r="E159" s="626" t="s">
        <v>2461</v>
      </c>
      <c r="F159" s="629"/>
      <c r="G159" s="629"/>
      <c r="H159" s="642">
        <v>0</v>
      </c>
      <c r="I159" s="629">
        <v>1</v>
      </c>
      <c r="J159" s="629">
        <v>187.07</v>
      </c>
      <c r="K159" s="642">
        <v>1</v>
      </c>
      <c r="L159" s="629">
        <v>1</v>
      </c>
      <c r="M159" s="630">
        <v>187.07</v>
      </c>
    </row>
    <row r="160" spans="1:13" ht="14.4" customHeight="1" x14ac:dyDescent="0.3">
      <c r="A160" s="625" t="s">
        <v>555</v>
      </c>
      <c r="B160" s="626" t="s">
        <v>2955</v>
      </c>
      <c r="C160" s="626" t="s">
        <v>2463</v>
      </c>
      <c r="D160" s="626" t="s">
        <v>2460</v>
      </c>
      <c r="E160" s="626" t="s">
        <v>2464</v>
      </c>
      <c r="F160" s="629"/>
      <c r="G160" s="629"/>
      <c r="H160" s="642">
        <v>0</v>
      </c>
      <c r="I160" s="629">
        <v>16</v>
      </c>
      <c r="J160" s="629">
        <v>6076.4834107325005</v>
      </c>
      <c r="K160" s="642">
        <v>1</v>
      </c>
      <c r="L160" s="629">
        <v>16</v>
      </c>
      <c r="M160" s="630">
        <v>6076.4834107325005</v>
      </c>
    </row>
    <row r="161" spans="1:13" ht="14.4" customHeight="1" x14ac:dyDescent="0.3">
      <c r="A161" s="625" t="s">
        <v>555</v>
      </c>
      <c r="B161" s="626" t="s">
        <v>2806</v>
      </c>
      <c r="C161" s="626" t="s">
        <v>606</v>
      </c>
      <c r="D161" s="626" t="s">
        <v>607</v>
      </c>
      <c r="E161" s="626" t="s">
        <v>2807</v>
      </c>
      <c r="F161" s="629">
        <v>3</v>
      </c>
      <c r="G161" s="629">
        <v>270.97000000000003</v>
      </c>
      <c r="H161" s="642">
        <v>1</v>
      </c>
      <c r="I161" s="629"/>
      <c r="J161" s="629"/>
      <c r="K161" s="642">
        <v>0</v>
      </c>
      <c r="L161" s="629">
        <v>3</v>
      </c>
      <c r="M161" s="630">
        <v>270.97000000000003</v>
      </c>
    </row>
    <row r="162" spans="1:13" ht="14.4" customHeight="1" x14ac:dyDescent="0.3">
      <c r="A162" s="625" t="s">
        <v>555</v>
      </c>
      <c r="B162" s="626" t="s">
        <v>2806</v>
      </c>
      <c r="C162" s="626" t="s">
        <v>2012</v>
      </c>
      <c r="D162" s="626" t="s">
        <v>607</v>
      </c>
      <c r="E162" s="626" t="s">
        <v>2956</v>
      </c>
      <c r="F162" s="629">
        <v>2</v>
      </c>
      <c r="G162" s="629">
        <v>250.3</v>
      </c>
      <c r="H162" s="642">
        <v>1</v>
      </c>
      <c r="I162" s="629"/>
      <c r="J162" s="629"/>
      <c r="K162" s="642">
        <v>0</v>
      </c>
      <c r="L162" s="629">
        <v>2</v>
      </c>
      <c r="M162" s="630">
        <v>250.3</v>
      </c>
    </row>
    <row r="163" spans="1:13" ht="14.4" customHeight="1" x14ac:dyDescent="0.3">
      <c r="A163" s="625" t="s">
        <v>555</v>
      </c>
      <c r="B163" s="626" t="s">
        <v>2806</v>
      </c>
      <c r="C163" s="626" t="s">
        <v>2439</v>
      </c>
      <c r="D163" s="626" t="s">
        <v>1693</v>
      </c>
      <c r="E163" s="626" t="s">
        <v>2440</v>
      </c>
      <c r="F163" s="629"/>
      <c r="G163" s="629"/>
      <c r="H163" s="642">
        <v>0</v>
      </c>
      <c r="I163" s="629">
        <v>3</v>
      </c>
      <c r="J163" s="629">
        <v>355.77169267278998</v>
      </c>
      <c r="K163" s="642">
        <v>1</v>
      </c>
      <c r="L163" s="629">
        <v>3</v>
      </c>
      <c r="M163" s="630">
        <v>355.77169267278998</v>
      </c>
    </row>
    <row r="164" spans="1:13" ht="14.4" customHeight="1" x14ac:dyDescent="0.3">
      <c r="A164" s="625" t="s">
        <v>555</v>
      </c>
      <c r="B164" s="626" t="s">
        <v>2957</v>
      </c>
      <c r="C164" s="626" t="s">
        <v>838</v>
      </c>
      <c r="D164" s="626" t="s">
        <v>839</v>
      </c>
      <c r="E164" s="626" t="s">
        <v>2958</v>
      </c>
      <c r="F164" s="629">
        <v>10</v>
      </c>
      <c r="G164" s="629">
        <v>3425.7363461237319</v>
      </c>
      <c r="H164" s="642">
        <v>1</v>
      </c>
      <c r="I164" s="629"/>
      <c r="J164" s="629"/>
      <c r="K164" s="642">
        <v>0</v>
      </c>
      <c r="L164" s="629">
        <v>10</v>
      </c>
      <c r="M164" s="630">
        <v>3425.7363461237319</v>
      </c>
    </row>
    <row r="165" spans="1:13" ht="14.4" customHeight="1" x14ac:dyDescent="0.3">
      <c r="A165" s="625" t="s">
        <v>555</v>
      </c>
      <c r="B165" s="626" t="s">
        <v>2818</v>
      </c>
      <c r="C165" s="626" t="s">
        <v>1729</v>
      </c>
      <c r="D165" s="626" t="s">
        <v>2819</v>
      </c>
      <c r="E165" s="626" t="s">
        <v>2820</v>
      </c>
      <c r="F165" s="629"/>
      <c r="G165" s="629"/>
      <c r="H165" s="642">
        <v>0</v>
      </c>
      <c r="I165" s="629">
        <v>9</v>
      </c>
      <c r="J165" s="629">
        <v>3498.2873077667359</v>
      </c>
      <c r="K165" s="642">
        <v>1</v>
      </c>
      <c r="L165" s="629">
        <v>9</v>
      </c>
      <c r="M165" s="630">
        <v>3498.2873077667359</v>
      </c>
    </row>
    <row r="166" spans="1:13" ht="14.4" customHeight="1" x14ac:dyDescent="0.3">
      <c r="A166" s="625" t="s">
        <v>555</v>
      </c>
      <c r="B166" s="626" t="s">
        <v>2821</v>
      </c>
      <c r="C166" s="626" t="s">
        <v>1715</v>
      </c>
      <c r="D166" s="626" t="s">
        <v>2822</v>
      </c>
      <c r="E166" s="626" t="s">
        <v>2823</v>
      </c>
      <c r="F166" s="629"/>
      <c r="G166" s="629"/>
      <c r="H166" s="642">
        <v>0</v>
      </c>
      <c r="I166" s="629">
        <v>1</v>
      </c>
      <c r="J166" s="629">
        <v>115.768954931781</v>
      </c>
      <c r="K166" s="642">
        <v>1</v>
      </c>
      <c r="L166" s="629">
        <v>1</v>
      </c>
      <c r="M166" s="630">
        <v>115.768954931781</v>
      </c>
    </row>
    <row r="167" spans="1:13" ht="14.4" customHeight="1" x14ac:dyDescent="0.3">
      <c r="A167" s="625" t="s">
        <v>555</v>
      </c>
      <c r="B167" s="626" t="s">
        <v>2821</v>
      </c>
      <c r="C167" s="626" t="s">
        <v>1630</v>
      </c>
      <c r="D167" s="626" t="s">
        <v>2824</v>
      </c>
      <c r="E167" s="626" t="s">
        <v>1661</v>
      </c>
      <c r="F167" s="629"/>
      <c r="G167" s="629"/>
      <c r="H167" s="642">
        <v>0</v>
      </c>
      <c r="I167" s="629">
        <v>1</v>
      </c>
      <c r="J167" s="629">
        <v>144.78986612898001</v>
      </c>
      <c r="K167" s="642">
        <v>1</v>
      </c>
      <c r="L167" s="629">
        <v>1</v>
      </c>
      <c r="M167" s="630">
        <v>144.78986612898001</v>
      </c>
    </row>
    <row r="168" spans="1:13" ht="14.4" customHeight="1" x14ac:dyDescent="0.3">
      <c r="A168" s="625" t="s">
        <v>555</v>
      </c>
      <c r="B168" s="626" t="s">
        <v>2825</v>
      </c>
      <c r="C168" s="626" t="s">
        <v>1750</v>
      </c>
      <c r="D168" s="626" t="s">
        <v>1562</v>
      </c>
      <c r="E168" s="626" t="s">
        <v>1751</v>
      </c>
      <c r="F168" s="629"/>
      <c r="G168" s="629"/>
      <c r="H168" s="642">
        <v>0</v>
      </c>
      <c r="I168" s="629">
        <v>152</v>
      </c>
      <c r="J168" s="629">
        <v>54181.757788250768</v>
      </c>
      <c r="K168" s="642">
        <v>1</v>
      </c>
      <c r="L168" s="629">
        <v>152</v>
      </c>
      <c r="M168" s="630">
        <v>54181.757788250768</v>
      </c>
    </row>
    <row r="169" spans="1:13" ht="14.4" customHeight="1" x14ac:dyDescent="0.3">
      <c r="A169" s="625" t="s">
        <v>555</v>
      </c>
      <c r="B169" s="626" t="s">
        <v>2825</v>
      </c>
      <c r="C169" s="626" t="s">
        <v>1753</v>
      </c>
      <c r="D169" s="626" t="s">
        <v>1562</v>
      </c>
      <c r="E169" s="626" t="s">
        <v>1754</v>
      </c>
      <c r="F169" s="629"/>
      <c r="G169" s="629"/>
      <c r="H169" s="642">
        <v>0</v>
      </c>
      <c r="I169" s="629">
        <v>65</v>
      </c>
      <c r="J169" s="629">
        <v>26910.001486899564</v>
      </c>
      <c r="K169" s="642">
        <v>1</v>
      </c>
      <c r="L169" s="629">
        <v>65</v>
      </c>
      <c r="M169" s="630">
        <v>26910.001486899564</v>
      </c>
    </row>
    <row r="170" spans="1:13" ht="14.4" customHeight="1" x14ac:dyDescent="0.3">
      <c r="A170" s="625" t="s">
        <v>555</v>
      </c>
      <c r="B170" s="626" t="s">
        <v>2825</v>
      </c>
      <c r="C170" s="626" t="s">
        <v>1561</v>
      </c>
      <c r="D170" s="626" t="s">
        <v>1562</v>
      </c>
      <c r="E170" s="626" t="s">
        <v>1563</v>
      </c>
      <c r="F170" s="629"/>
      <c r="G170" s="629"/>
      <c r="H170" s="642">
        <v>0</v>
      </c>
      <c r="I170" s="629">
        <v>8</v>
      </c>
      <c r="J170" s="629">
        <v>3937.5910943124918</v>
      </c>
      <c r="K170" s="642">
        <v>1</v>
      </c>
      <c r="L170" s="629">
        <v>8</v>
      </c>
      <c r="M170" s="630">
        <v>3937.5910943124918</v>
      </c>
    </row>
    <row r="171" spans="1:13" ht="14.4" customHeight="1" x14ac:dyDescent="0.3">
      <c r="A171" s="625" t="s">
        <v>555</v>
      </c>
      <c r="B171" s="626" t="s">
        <v>2826</v>
      </c>
      <c r="C171" s="626" t="s">
        <v>1672</v>
      </c>
      <c r="D171" s="626" t="s">
        <v>1673</v>
      </c>
      <c r="E171" s="626" t="s">
        <v>1674</v>
      </c>
      <c r="F171" s="629"/>
      <c r="G171" s="629"/>
      <c r="H171" s="642">
        <v>0</v>
      </c>
      <c r="I171" s="629">
        <v>2</v>
      </c>
      <c r="J171" s="629">
        <v>631.28</v>
      </c>
      <c r="K171" s="642">
        <v>1</v>
      </c>
      <c r="L171" s="629">
        <v>2</v>
      </c>
      <c r="M171" s="630">
        <v>631.28</v>
      </c>
    </row>
    <row r="172" spans="1:13" ht="14.4" customHeight="1" x14ac:dyDescent="0.3">
      <c r="A172" s="625" t="s">
        <v>555</v>
      </c>
      <c r="B172" s="626" t="s">
        <v>2827</v>
      </c>
      <c r="C172" s="626" t="s">
        <v>1557</v>
      </c>
      <c r="D172" s="626" t="s">
        <v>2828</v>
      </c>
      <c r="E172" s="626" t="s">
        <v>1559</v>
      </c>
      <c r="F172" s="629"/>
      <c r="G172" s="629"/>
      <c r="H172" s="642">
        <v>0</v>
      </c>
      <c r="I172" s="629">
        <v>1</v>
      </c>
      <c r="J172" s="629">
        <v>1242.32</v>
      </c>
      <c r="K172" s="642">
        <v>1</v>
      </c>
      <c r="L172" s="629">
        <v>1</v>
      </c>
      <c r="M172" s="630">
        <v>1242.32</v>
      </c>
    </row>
    <row r="173" spans="1:13" ht="14.4" customHeight="1" x14ac:dyDescent="0.3">
      <c r="A173" s="625" t="s">
        <v>555</v>
      </c>
      <c r="B173" s="626" t="s">
        <v>2959</v>
      </c>
      <c r="C173" s="626" t="s">
        <v>2477</v>
      </c>
      <c r="D173" s="626" t="s">
        <v>2478</v>
      </c>
      <c r="E173" s="626" t="s">
        <v>2479</v>
      </c>
      <c r="F173" s="629"/>
      <c r="G173" s="629"/>
      <c r="H173" s="642">
        <v>0</v>
      </c>
      <c r="I173" s="629">
        <v>6</v>
      </c>
      <c r="J173" s="629">
        <v>99761.400000000009</v>
      </c>
      <c r="K173" s="642">
        <v>1</v>
      </c>
      <c r="L173" s="629">
        <v>6</v>
      </c>
      <c r="M173" s="630">
        <v>99761.400000000009</v>
      </c>
    </row>
    <row r="174" spans="1:13" ht="14.4" customHeight="1" x14ac:dyDescent="0.3">
      <c r="A174" s="625" t="s">
        <v>555</v>
      </c>
      <c r="B174" s="626" t="s">
        <v>2829</v>
      </c>
      <c r="C174" s="626" t="s">
        <v>1645</v>
      </c>
      <c r="D174" s="626" t="s">
        <v>1524</v>
      </c>
      <c r="E174" s="626" t="s">
        <v>1646</v>
      </c>
      <c r="F174" s="629"/>
      <c r="G174" s="629"/>
      <c r="H174" s="642">
        <v>0</v>
      </c>
      <c r="I174" s="629">
        <v>163</v>
      </c>
      <c r="J174" s="629">
        <v>22064.430471942313</v>
      </c>
      <c r="K174" s="642">
        <v>1</v>
      </c>
      <c r="L174" s="629">
        <v>163</v>
      </c>
      <c r="M174" s="630">
        <v>22064.430471942313</v>
      </c>
    </row>
    <row r="175" spans="1:13" ht="14.4" customHeight="1" x14ac:dyDescent="0.3">
      <c r="A175" s="625" t="s">
        <v>555</v>
      </c>
      <c r="B175" s="626" t="s">
        <v>2829</v>
      </c>
      <c r="C175" s="626" t="s">
        <v>1523</v>
      </c>
      <c r="D175" s="626" t="s">
        <v>1524</v>
      </c>
      <c r="E175" s="626" t="s">
        <v>2830</v>
      </c>
      <c r="F175" s="629"/>
      <c r="G175" s="629"/>
      <c r="H175" s="642">
        <v>0</v>
      </c>
      <c r="I175" s="629">
        <v>1</v>
      </c>
      <c r="J175" s="629">
        <v>47.24</v>
      </c>
      <c r="K175" s="642">
        <v>1</v>
      </c>
      <c r="L175" s="629">
        <v>1</v>
      </c>
      <c r="M175" s="630">
        <v>47.24</v>
      </c>
    </row>
    <row r="176" spans="1:13" ht="14.4" customHeight="1" x14ac:dyDescent="0.3">
      <c r="A176" s="625" t="s">
        <v>555</v>
      </c>
      <c r="B176" s="626" t="s">
        <v>2829</v>
      </c>
      <c r="C176" s="626" t="s">
        <v>1527</v>
      </c>
      <c r="D176" s="626" t="s">
        <v>1524</v>
      </c>
      <c r="E176" s="626" t="s">
        <v>2831</v>
      </c>
      <c r="F176" s="629"/>
      <c r="G176" s="629"/>
      <c r="H176" s="642">
        <v>0</v>
      </c>
      <c r="I176" s="629">
        <v>2</v>
      </c>
      <c r="J176" s="629">
        <v>188.959960714538</v>
      </c>
      <c r="K176" s="642">
        <v>1</v>
      </c>
      <c r="L176" s="629">
        <v>2</v>
      </c>
      <c r="M176" s="630">
        <v>188.959960714538</v>
      </c>
    </row>
    <row r="177" spans="1:13" ht="14.4" customHeight="1" x14ac:dyDescent="0.3">
      <c r="A177" s="625" t="s">
        <v>555</v>
      </c>
      <c r="B177" s="626" t="s">
        <v>2838</v>
      </c>
      <c r="C177" s="626" t="s">
        <v>869</v>
      </c>
      <c r="D177" s="626" t="s">
        <v>2839</v>
      </c>
      <c r="E177" s="626" t="s">
        <v>2840</v>
      </c>
      <c r="F177" s="629">
        <v>2</v>
      </c>
      <c r="G177" s="629">
        <v>175.62</v>
      </c>
      <c r="H177" s="642">
        <v>1</v>
      </c>
      <c r="I177" s="629"/>
      <c r="J177" s="629"/>
      <c r="K177" s="642">
        <v>0</v>
      </c>
      <c r="L177" s="629">
        <v>2</v>
      </c>
      <c r="M177" s="630">
        <v>175.62</v>
      </c>
    </row>
    <row r="178" spans="1:13" ht="14.4" customHeight="1" x14ac:dyDescent="0.3">
      <c r="A178" s="625" t="s">
        <v>555</v>
      </c>
      <c r="B178" s="626" t="s">
        <v>2842</v>
      </c>
      <c r="C178" s="626" t="s">
        <v>1574</v>
      </c>
      <c r="D178" s="626" t="s">
        <v>1575</v>
      </c>
      <c r="E178" s="626" t="s">
        <v>604</v>
      </c>
      <c r="F178" s="629"/>
      <c r="G178" s="629"/>
      <c r="H178" s="642">
        <v>0</v>
      </c>
      <c r="I178" s="629">
        <v>1</v>
      </c>
      <c r="J178" s="629">
        <v>43.38</v>
      </c>
      <c r="K178" s="642">
        <v>1</v>
      </c>
      <c r="L178" s="629">
        <v>1</v>
      </c>
      <c r="M178" s="630">
        <v>43.38</v>
      </c>
    </row>
    <row r="179" spans="1:13" ht="14.4" customHeight="1" x14ac:dyDescent="0.3">
      <c r="A179" s="625" t="s">
        <v>555</v>
      </c>
      <c r="B179" s="626" t="s">
        <v>2845</v>
      </c>
      <c r="C179" s="626" t="s">
        <v>1668</v>
      </c>
      <c r="D179" s="626" t="s">
        <v>1669</v>
      </c>
      <c r="E179" s="626" t="s">
        <v>1670</v>
      </c>
      <c r="F179" s="629"/>
      <c r="G179" s="629"/>
      <c r="H179" s="642">
        <v>0</v>
      </c>
      <c r="I179" s="629">
        <v>1</v>
      </c>
      <c r="J179" s="629">
        <v>26.060001999526701</v>
      </c>
      <c r="K179" s="642">
        <v>1</v>
      </c>
      <c r="L179" s="629">
        <v>1</v>
      </c>
      <c r="M179" s="630">
        <v>26.060001999526701</v>
      </c>
    </row>
    <row r="180" spans="1:13" ht="14.4" customHeight="1" x14ac:dyDescent="0.3">
      <c r="A180" s="625" t="s">
        <v>555</v>
      </c>
      <c r="B180" s="626" t="s">
        <v>2845</v>
      </c>
      <c r="C180" s="626" t="s">
        <v>2445</v>
      </c>
      <c r="D180" s="626" t="s">
        <v>2446</v>
      </c>
      <c r="E180" s="626" t="s">
        <v>2447</v>
      </c>
      <c r="F180" s="629"/>
      <c r="G180" s="629"/>
      <c r="H180" s="642">
        <v>0</v>
      </c>
      <c r="I180" s="629">
        <v>1</v>
      </c>
      <c r="J180" s="629">
        <v>46.12</v>
      </c>
      <c r="K180" s="642">
        <v>1</v>
      </c>
      <c r="L180" s="629">
        <v>1</v>
      </c>
      <c r="M180" s="630">
        <v>46.12</v>
      </c>
    </row>
    <row r="181" spans="1:13" ht="14.4" customHeight="1" x14ac:dyDescent="0.3">
      <c r="A181" s="625" t="s">
        <v>555</v>
      </c>
      <c r="B181" s="626" t="s">
        <v>2846</v>
      </c>
      <c r="C181" s="626" t="s">
        <v>1659</v>
      </c>
      <c r="D181" s="626" t="s">
        <v>1660</v>
      </c>
      <c r="E181" s="626" t="s">
        <v>1661</v>
      </c>
      <c r="F181" s="629"/>
      <c r="G181" s="629"/>
      <c r="H181" s="642">
        <v>0</v>
      </c>
      <c r="I181" s="629">
        <v>1</v>
      </c>
      <c r="J181" s="629">
        <v>164.31862469964199</v>
      </c>
      <c r="K181" s="642">
        <v>1</v>
      </c>
      <c r="L181" s="629">
        <v>1</v>
      </c>
      <c r="M181" s="630">
        <v>164.31862469964199</v>
      </c>
    </row>
    <row r="182" spans="1:13" ht="14.4" customHeight="1" x14ac:dyDescent="0.3">
      <c r="A182" s="625" t="s">
        <v>555</v>
      </c>
      <c r="B182" s="626" t="s">
        <v>2849</v>
      </c>
      <c r="C182" s="626" t="s">
        <v>2452</v>
      </c>
      <c r="D182" s="626" t="s">
        <v>2453</v>
      </c>
      <c r="E182" s="626" t="s">
        <v>2960</v>
      </c>
      <c r="F182" s="629"/>
      <c r="G182" s="629"/>
      <c r="H182" s="642">
        <v>0</v>
      </c>
      <c r="I182" s="629">
        <v>3</v>
      </c>
      <c r="J182" s="629">
        <v>246.14000000000001</v>
      </c>
      <c r="K182" s="642">
        <v>1</v>
      </c>
      <c r="L182" s="629">
        <v>3</v>
      </c>
      <c r="M182" s="630">
        <v>246.14000000000001</v>
      </c>
    </row>
    <row r="183" spans="1:13" ht="14.4" customHeight="1" x14ac:dyDescent="0.3">
      <c r="A183" s="625" t="s">
        <v>555</v>
      </c>
      <c r="B183" s="626" t="s">
        <v>2852</v>
      </c>
      <c r="C183" s="626" t="s">
        <v>1512</v>
      </c>
      <c r="D183" s="626" t="s">
        <v>1513</v>
      </c>
      <c r="E183" s="626" t="s">
        <v>1514</v>
      </c>
      <c r="F183" s="629"/>
      <c r="G183" s="629"/>
      <c r="H183" s="642">
        <v>0</v>
      </c>
      <c r="I183" s="629">
        <v>1</v>
      </c>
      <c r="J183" s="629">
        <v>77.63</v>
      </c>
      <c r="K183" s="642">
        <v>1</v>
      </c>
      <c r="L183" s="629">
        <v>1</v>
      </c>
      <c r="M183" s="630">
        <v>77.63</v>
      </c>
    </row>
    <row r="184" spans="1:13" ht="14.4" customHeight="1" x14ac:dyDescent="0.3">
      <c r="A184" s="625" t="s">
        <v>555</v>
      </c>
      <c r="B184" s="626" t="s">
        <v>2852</v>
      </c>
      <c r="C184" s="626" t="s">
        <v>1515</v>
      </c>
      <c r="D184" s="626" t="s">
        <v>1516</v>
      </c>
      <c r="E184" s="626" t="s">
        <v>1517</v>
      </c>
      <c r="F184" s="629"/>
      <c r="G184" s="629"/>
      <c r="H184" s="642">
        <v>0</v>
      </c>
      <c r="I184" s="629">
        <v>2</v>
      </c>
      <c r="J184" s="629">
        <v>166.5599999999998</v>
      </c>
      <c r="K184" s="642">
        <v>1</v>
      </c>
      <c r="L184" s="629">
        <v>2</v>
      </c>
      <c r="M184" s="630">
        <v>166.5599999999998</v>
      </c>
    </row>
    <row r="185" spans="1:13" ht="14.4" customHeight="1" x14ac:dyDescent="0.3">
      <c r="A185" s="625" t="s">
        <v>555</v>
      </c>
      <c r="B185" s="626" t="s">
        <v>2961</v>
      </c>
      <c r="C185" s="626" t="s">
        <v>2436</v>
      </c>
      <c r="D185" s="626" t="s">
        <v>2962</v>
      </c>
      <c r="E185" s="626" t="s">
        <v>1097</v>
      </c>
      <c r="F185" s="629"/>
      <c r="G185" s="629"/>
      <c r="H185" s="642">
        <v>0</v>
      </c>
      <c r="I185" s="629">
        <v>3</v>
      </c>
      <c r="J185" s="629">
        <v>627.84037596058101</v>
      </c>
      <c r="K185" s="642">
        <v>1</v>
      </c>
      <c r="L185" s="629">
        <v>3</v>
      </c>
      <c r="M185" s="630">
        <v>627.84037596058101</v>
      </c>
    </row>
    <row r="186" spans="1:13" ht="14.4" customHeight="1" x14ac:dyDescent="0.3">
      <c r="A186" s="625" t="s">
        <v>555</v>
      </c>
      <c r="B186" s="626" t="s">
        <v>2871</v>
      </c>
      <c r="C186" s="626" t="s">
        <v>2456</v>
      </c>
      <c r="D186" s="626" t="s">
        <v>2963</v>
      </c>
      <c r="E186" s="626" t="s">
        <v>2964</v>
      </c>
      <c r="F186" s="629"/>
      <c r="G186" s="629"/>
      <c r="H186" s="642">
        <v>0</v>
      </c>
      <c r="I186" s="629">
        <v>5</v>
      </c>
      <c r="J186" s="629">
        <v>650.19299192616495</v>
      </c>
      <c r="K186" s="642">
        <v>1</v>
      </c>
      <c r="L186" s="629">
        <v>5</v>
      </c>
      <c r="M186" s="630">
        <v>650.19299192616495</v>
      </c>
    </row>
    <row r="187" spans="1:13" ht="14.4" customHeight="1" x14ac:dyDescent="0.3">
      <c r="A187" s="625" t="s">
        <v>555</v>
      </c>
      <c r="B187" s="626" t="s">
        <v>2874</v>
      </c>
      <c r="C187" s="626" t="s">
        <v>2270</v>
      </c>
      <c r="D187" s="626" t="s">
        <v>2271</v>
      </c>
      <c r="E187" s="626" t="s">
        <v>2272</v>
      </c>
      <c r="F187" s="629">
        <v>2</v>
      </c>
      <c r="G187" s="629">
        <v>185.44001617617221</v>
      </c>
      <c r="H187" s="642">
        <v>1</v>
      </c>
      <c r="I187" s="629"/>
      <c r="J187" s="629"/>
      <c r="K187" s="642">
        <v>0</v>
      </c>
      <c r="L187" s="629">
        <v>2</v>
      </c>
      <c r="M187" s="630">
        <v>185.44001617617221</v>
      </c>
    </row>
    <row r="188" spans="1:13" ht="14.4" customHeight="1" x14ac:dyDescent="0.3">
      <c r="A188" s="625" t="s">
        <v>555</v>
      </c>
      <c r="B188" s="626" t="s">
        <v>2874</v>
      </c>
      <c r="C188" s="626" t="s">
        <v>2432</v>
      </c>
      <c r="D188" s="626" t="s">
        <v>2433</v>
      </c>
      <c r="E188" s="626" t="s">
        <v>2965</v>
      </c>
      <c r="F188" s="629"/>
      <c r="G188" s="629"/>
      <c r="H188" s="642">
        <v>0</v>
      </c>
      <c r="I188" s="629">
        <v>1</v>
      </c>
      <c r="J188" s="629">
        <v>64.73</v>
      </c>
      <c r="K188" s="642">
        <v>1</v>
      </c>
      <c r="L188" s="629">
        <v>1</v>
      </c>
      <c r="M188" s="630">
        <v>64.73</v>
      </c>
    </row>
    <row r="189" spans="1:13" ht="14.4" customHeight="1" x14ac:dyDescent="0.3">
      <c r="A189" s="625" t="s">
        <v>555</v>
      </c>
      <c r="B189" s="626" t="s">
        <v>2874</v>
      </c>
      <c r="C189" s="626" t="s">
        <v>1381</v>
      </c>
      <c r="D189" s="626" t="s">
        <v>2966</v>
      </c>
      <c r="E189" s="626" t="s">
        <v>2967</v>
      </c>
      <c r="F189" s="629">
        <v>1</v>
      </c>
      <c r="G189" s="629">
        <v>78.239999999999995</v>
      </c>
      <c r="H189" s="642">
        <v>1</v>
      </c>
      <c r="I189" s="629"/>
      <c r="J189" s="629"/>
      <c r="K189" s="642">
        <v>0</v>
      </c>
      <c r="L189" s="629">
        <v>1</v>
      </c>
      <c r="M189" s="630">
        <v>78.239999999999995</v>
      </c>
    </row>
    <row r="190" spans="1:13" ht="14.4" customHeight="1" x14ac:dyDescent="0.3">
      <c r="A190" s="625" t="s">
        <v>555</v>
      </c>
      <c r="B190" s="626" t="s">
        <v>2874</v>
      </c>
      <c r="C190" s="626" t="s">
        <v>1212</v>
      </c>
      <c r="D190" s="626" t="s">
        <v>2876</v>
      </c>
      <c r="E190" s="626" t="s">
        <v>2877</v>
      </c>
      <c r="F190" s="629">
        <v>1</v>
      </c>
      <c r="G190" s="629">
        <v>67.999799952450601</v>
      </c>
      <c r="H190" s="642">
        <v>1</v>
      </c>
      <c r="I190" s="629"/>
      <c r="J190" s="629"/>
      <c r="K190" s="642">
        <v>0</v>
      </c>
      <c r="L190" s="629">
        <v>1</v>
      </c>
      <c r="M190" s="630">
        <v>67.999799952450601</v>
      </c>
    </row>
    <row r="191" spans="1:13" ht="14.4" customHeight="1" x14ac:dyDescent="0.3">
      <c r="A191" s="625" t="s">
        <v>555</v>
      </c>
      <c r="B191" s="626" t="s">
        <v>2968</v>
      </c>
      <c r="C191" s="626" t="s">
        <v>1871</v>
      </c>
      <c r="D191" s="626" t="s">
        <v>1872</v>
      </c>
      <c r="E191" s="626" t="s">
        <v>2969</v>
      </c>
      <c r="F191" s="629">
        <v>2</v>
      </c>
      <c r="G191" s="629">
        <v>121.0177055832926</v>
      </c>
      <c r="H191" s="642">
        <v>1</v>
      </c>
      <c r="I191" s="629"/>
      <c r="J191" s="629"/>
      <c r="K191" s="642">
        <v>0</v>
      </c>
      <c r="L191" s="629">
        <v>2</v>
      </c>
      <c r="M191" s="630">
        <v>121.0177055832926</v>
      </c>
    </row>
    <row r="192" spans="1:13" ht="14.4" customHeight="1" x14ac:dyDescent="0.3">
      <c r="A192" s="625" t="s">
        <v>555</v>
      </c>
      <c r="B192" s="626" t="s">
        <v>2968</v>
      </c>
      <c r="C192" s="626" t="s">
        <v>2522</v>
      </c>
      <c r="D192" s="626" t="s">
        <v>2970</v>
      </c>
      <c r="E192" s="626" t="s">
        <v>2971</v>
      </c>
      <c r="F192" s="629">
        <v>3</v>
      </c>
      <c r="G192" s="629">
        <v>83.800444241352807</v>
      </c>
      <c r="H192" s="642">
        <v>1</v>
      </c>
      <c r="I192" s="629"/>
      <c r="J192" s="629"/>
      <c r="K192" s="642">
        <v>0</v>
      </c>
      <c r="L192" s="629">
        <v>3</v>
      </c>
      <c r="M192" s="630">
        <v>83.800444241352807</v>
      </c>
    </row>
    <row r="193" spans="1:13" ht="14.4" customHeight="1" x14ac:dyDescent="0.3">
      <c r="A193" s="625" t="s">
        <v>555</v>
      </c>
      <c r="B193" s="626" t="s">
        <v>2972</v>
      </c>
      <c r="C193" s="626" t="s">
        <v>2566</v>
      </c>
      <c r="D193" s="626" t="s">
        <v>2567</v>
      </c>
      <c r="E193" s="626" t="s">
        <v>2568</v>
      </c>
      <c r="F193" s="629"/>
      <c r="G193" s="629"/>
      <c r="H193" s="642">
        <v>0</v>
      </c>
      <c r="I193" s="629">
        <v>2</v>
      </c>
      <c r="J193" s="629">
        <v>25184.98</v>
      </c>
      <c r="K193" s="642">
        <v>1</v>
      </c>
      <c r="L193" s="629">
        <v>2</v>
      </c>
      <c r="M193" s="630">
        <v>25184.98</v>
      </c>
    </row>
    <row r="194" spans="1:13" ht="14.4" customHeight="1" x14ac:dyDescent="0.3">
      <c r="A194" s="625" t="s">
        <v>555</v>
      </c>
      <c r="B194" s="626" t="s">
        <v>2880</v>
      </c>
      <c r="C194" s="626" t="s">
        <v>1923</v>
      </c>
      <c r="D194" s="626" t="s">
        <v>1884</v>
      </c>
      <c r="E194" s="626" t="s">
        <v>1924</v>
      </c>
      <c r="F194" s="629"/>
      <c r="G194" s="629"/>
      <c r="H194" s="642">
        <v>0</v>
      </c>
      <c r="I194" s="629">
        <v>513</v>
      </c>
      <c r="J194" s="629">
        <v>26826.830578560395</v>
      </c>
      <c r="K194" s="642">
        <v>1</v>
      </c>
      <c r="L194" s="629">
        <v>513</v>
      </c>
      <c r="M194" s="630">
        <v>26826.830578560395</v>
      </c>
    </row>
    <row r="195" spans="1:13" ht="14.4" customHeight="1" x14ac:dyDescent="0.3">
      <c r="A195" s="625" t="s">
        <v>555</v>
      </c>
      <c r="B195" s="626" t="s">
        <v>2881</v>
      </c>
      <c r="C195" s="626" t="s">
        <v>2526</v>
      </c>
      <c r="D195" s="626" t="s">
        <v>2973</v>
      </c>
      <c r="E195" s="626" t="s">
        <v>2883</v>
      </c>
      <c r="F195" s="629">
        <v>1</v>
      </c>
      <c r="G195" s="629">
        <v>299.525256660992</v>
      </c>
      <c r="H195" s="642">
        <v>1</v>
      </c>
      <c r="I195" s="629"/>
      <c r="J195" s="629"/>
      <c r="K195" s="642">
        <v>0</v>
      </c>
      <c r="L195" s="629">
        <v>1</v>
      </c>
      <c r="M195" s="630">
        <v>299.525256660992</v>
      </c>
    </row>
    <row r="196" spans="1:13" ht="14.4" customHeight="1" x14ac:dyDescent="0.3">
      <c r="A196" s="625" t="s">
        <v>555</v>
      </c>
      <c r="B196" s="626" t="s">
        <v>2881</v>
      </c>
      <c r="C196" s="626" t="s">
        <v>1915</v>
      </c>
      <c r="D196" s="626" t="s">
        <v>2882</v>
      </c>
      <c r="E196" s="626" t="s">
        <v>2883</v>
      </c>
      <c r="F196" s="629"/>
      <c r="G196" s="629"/>
      <c r="H196" s="642">
        <v>0</v>
      </c>
      <c r="I196" s="629">
        <v>7</v>
      </c>
      <c r="J196" s="629">
        <v>1985.3542696270931</v>
      </c>
      <c r="K196" s="642">
        <v>1</v>
      </c>
      <c r="L196" s="629">
        <v>7</v>
      </c>
      <c r="M196" s="630">
        <v>1985.3542696270931</v>
      </c>
    </row>
    <row r="197" spans="1:13" ht="14.4" customHeight="1" x14ac:dyDescent="0.3">
      <c r="A197" s="625" t="s">
        <v>555</v>
      </c>
      <c r="B197" s="626" t="s">
        <v>2881</v>
      </c>
      <c r="C197" s="626" t="s">
        <v>1948</v>
      </c>
      <c r="D197" s="626" t="s">
        <v>2884</v>
      </c>
      <c r="E197" s="626" t="s">
        <v>2885</v>
      </c>
      <c r="F197" s="629"/>
      <c r="G197" s="629"/>
      <c r="H197" s="642">
        <v>0</v>
      </c>
      <c r="I197" s="629">
        <v>37.6</v>
      </c>
      <c r="J197" s="629">
        <v>8500.8164684188978</v>
      </c>
      <c r="K197" s="642">
        <v>1</v>
      </c>
      <c r="L197" s="629">
        <v>37.6</v>
      </c>
      <c r="M197" s="630">
        <v>8500.8164684188978</v>
      </c>
    </row>
    <row r="198" spans="1:13" ht="14.4" customHeight="1" x14ac:dyDescent="0.3">
      <c r="A198" s="625" t="s">
        <v>555</v>
      </c>
      <c r="B198" s="626" t="s">
        <v>2888</v>
      </c>
      <c r="C198" s="626" t="s">
        <v>1926</v>
      </c>
      <c r="D198" s="626" t="s">
        <v>2889</v>
      </c>
      <c r="E198" s="626" t="s">
        <v>2890</v>
      </c>
      <c r="F198" s="629"/>
      <c r="G198" s="629"/>
      <c r="H198" s="642">
        <v>0</v>
      </c>
      <c r="I198" s="629">
        <v>11.253</v>
      </c>
      <c r="J198" s="629">
        <v>42404.259489210672</v>
      </c>
      <c r="K198" s="642">
        <v>1</v>
      </c>
      <c r="L198" s="629">
        <v>11.253</v>
      </c>
      <c r="M198" s="630">
        <v>42404.259489210672</v>
      </c>
    </row>
    <row r="199" spans="1:13" ht="14.4" customHeight="1" x14ac:dyDescent="0.3">
      <c r="A199" s="625" t="s">
        <v>555</v>
      </c>
      <c r="B199" s="626" t="s">
        <v>2891</v>
      </c>
      <c r="C199" s="626" t="s">
        <v>1852</v>
      </c>
      <c r="D199" s="626" t="s">
        <v>1853</v>
      </c>
      <c r="E199" s="626" t="s">
        <v>2892</v>
      </c>
      <c r="F199" s="629">
        <v>1.44</v>
      </c>
      <c r="G199" s="629">
        <v>1106.6407090057633</v>
      </c>
      <c r="H199" s="642">
        <v>1</v>
      </c>
      <c r="I199" s="629"/>
      <c r="J199" s="629"/>
      <c r="K199" s="642">
        <v>0</v>
      </c>
      <c r="L199" s="629">
        <v>1.44</v>
      </c>
      <c r="M199" s="630">
        <v>1106.6407090057633</v>
      </c>
    </row>
    <row r="200" spans="1:13" ht="14.4" customHeight="1" x14ac:dyDescent="0.3">
      <c r="A200" s="625" t="s">
        <v>555</v>
      </c>
      <c r="B200" s="626" t="s">
        <v>2891</v>
      </c>
      <c r="C200" s="626" t="s">
        <v>1945</v>
      </c>
      <c r="D200" s="626" t="s">
        <v>1946</v>
      </c>
      <c r="E200" s="626" t="s">
        <v>815</v>
      </c>
      <c r="F200" s="629"/>
      <c r="G200" s="629"/>
      <c r="H200" s="642">
        <v>0</v>
      </c>
      <c r="I200" s="629">
        <v>57.8</v>
      </c>
      <c r="J200" s="629">
        <v>17764.508804670491</v>
      </c>
      <c r="K200" s="642">
        <v>1</v>
      </c>
      <c r="L200" s="629">
        <v>57.8</v>
      </c>
      <c r="M200" s="630">
        <v>17764.508804670491</v>
      </c>
    </row>
    <row r="201" spans="1:13" ht="14.4" customHeight="1" x14ac:dyDescent="0.3">
      <c r="A201" s="625" t="s">
        <v>555</v>
      </c>
      <c r="B201" s="626" t="s">
        <v>2893</v>
      </c>
      <c r="C201" s="626" t="s">
        <v>1930</v>
      </c>
      <c r="D201" s="626" t="s">
        <v>1931</v>
      </c>
      <c r="E201" s="626" t="s">
        <v>2894</v>
      </c>
      <c r="F201" s="629"/>
      <c r="G201" s="629"/>
      <c r="H201" s="642">
        <v>0</v>
      </c>
      <c r="I201" s="629">
        <v>3</v>
      </c>
      <c r="J201" s="629">
        <v>708.609743620009</v>
      </c>
      <c r="K201" s="642">
        <v>1</v>
      </c>
      <c r="L201" s="629">
        <v>3</v>
      </c>
      <c r="M201" s="630">
        <v>708.609743620009</v>
      </c>
    </row>
    <row r="202" spans="1:13" ht="14.4" customHeight="1" x14ac:dyDescent="0.3">
      <c r="A202" s="625" t="s">
        <v>555</v>
      </c>
      <c r="B202" s="626" t="s">
        <v>2893</v>
      </c>
      <c r="C202" s="626" t="s">
        <v>2558</v>
      </c>
      <c r="D202" s="626" t="s">
        <v>2974</v>
      </c>
      <c r="E202" s="626" t="s">
        <v>1924</v>
      </c>
      <c r="F202" s="629"/>
      <c r="G202" s="629"/>
      <c r="H202" s="642">
        <v>0</v>
      </c>
      <c r="I202" s="629">
        <v>6</v>
      </c>
      <c r="J202" s="629">
        <v>451.79999999999995</v>
      </c>
      <c r="K202" s="642">
        <v>1</v>
      </c>
      <c r="L202" s="629">
        <v>6</v>
      </c>
      <c r="M202" s="630">
        <v>451.79999999999995</v>
      </c>
    </row>
    <row r="203" spans="1:13" ht="14.4" customHeight="1" x14ac:dyDescent="0.3">
      <c r="A203" s="625" t="s">
        <v>555</v>
      </c>
      <c r="B203" s="626" t="s">
        <v>2975</v>
      </c>
      <c r="C203" s="626" t="s">
        <v>2518</v>
      </c>
      <c r="D203" s="626" t="s">
        <v>2519</v>
      </c>
      <c r="E203" s="626" t="s">
        <v>2520</v>
      </c>
      <c r="F203" s="629">
        <v>46</v>
      </c>
      <c r="G203" s="629">
        <v>1491.8000000000002</v>
      </c>
      <c r="H203" s="642">
        <v>1</v>
      </c>
      <c r="I203" s="629"/>
      <c r="J203" s="629"/>
      <c r="K203" s="642">
        <v>0</v>
      </c>
      <c r="L203" s="629">
        <v>46</v>
      </c>
      <c r="M203" s="630">
        <v>1491.8000000000002</v>
      </c>
    </row>
    <row r="204" spans="1:13" ht="14.4" customHeight="1" x14ac:dyDescent="0.3">
      <c r="A204" s="625" t="s">
        <v>555</v>
      </c>
      <c r="B204" s="626" t="s">
        <v>2895</v>
      </c>
      <c r="C204" s="626" t="s">
        <v>2404</v>
      </c>
      <c r="D204" s="626" t="s">
        <v>2405</v>
      </c>
      <c r="E204" s="626" t="s">
        <v>2406</v>
      </c>
      <c r="F204" s="629">
        <v>1</v>
      </c>
      <c r="G204" s="629">
        <v>318.14999999999998</v>
      </c>
      <c r="H204" s="642">
        <v>1</v>
      </c>
      <c r="I204" s="629"/>
      <c r="J204" s="629"/>
      <c r="K204" s="642">
        <v>0</v>
      </c>
      <c r="L204" s="629">
        <v>1</v>
      </c>
      <c r="M204" s="630">
        <v>318.14999999999998</v>
      </c>
    </row>
    <row r="205" spans="1:13" ht="14.4" customHeight="1" x14ac:dyDescent="0.3">
      <c r="A205" s="625" t="s">
        <v>555</v>
      </c>
      <c r="B205" s="626" t="s">
        <v>2895</v>
      </c>
      <c r="C205" s="626" t="s">
        <v>813</v>
      </c>
      <c r="D205" s="626" t="s">
        <v>814</v>
      </c>
      <c r="E205" s="626" t="s">
        <v>815</v>
      </c>
      <c r="F205" s="629"/>
      <c r="G205" s="629"/>
      <c r="H205" s="642">
        <v>0</v>
      </c>
      <c r="I205" s="629">
        <v>3.5999999999999996</v>
      </c>
      <c r="J205" s="629">
        <v>2113.6712542792957</v>
      </c>
      <c r="K205" s="642">
        <v>1</v>
      </c>
      <c r="L205" s="629">
        <v>3.5999999999999996</v>
      </c>
      <c r="M205" s="630">
        <v>2113.6712542792957</v>
      </c>
    </row>
    <row r="206" spans="1:13" ht="14.4" customHeight="1" x14ac:dyDescent="0.3">
      <c r="A206" s="625" t="s">
        <v>555</v>
      </c>
      <c r="B206" s="626" t="s">
        <v>2895</v>
      </c>
      <c r="C206" s="626" t="s">
        <v>2158</v>
      </c>
      <c r="D206" s="626" t="s">
        <v>2159</v>
      </c>
      <c r="E206" s="626" t="s">
        <v>2160</v>
      </c>
      <c r="F206" s="629"/>
      <c r="G206" s="629"/>
      <c r="H206" s="642">
        <v>0</v>
      </c>
      <c r="I206" s="629">
        <v>9.8000000000000007</v>
      </c>
      <c r="J206" s="629">
        <v>7916.3977358400152</v>
      </c>
      <c r="K206" s="642">
        <v>1</v>
      </c>
      <c r="L206" s="629">
        <v>9.8000000000000007</v>
      </c>
      <c r="M206" s="630">
        <v>7916.3977358400152</v>
      </c>
    </row>
    <row r="207" spans="1:13" ht="14.4" customHeight="1" x14ac:dyDescent="0.3">
      <c r="A207" s="625" t="s">
        <v>555</v>
      </c>
      <c r="B207" s="626" t="s">
        <v>2976</v>
      </c>
      <c r="C207" s="626" t="s">
        <v>2570</v>
      </c>
      <c r="D207" s="626" t="s">
        <v>2571</v>
      </c>
      <c r="E207" s="626" t="s">
        <v>2977</v>
      </c>
      <c r="F207" s="629"/>
      <c r="G207" s="629"/>
      <c r="H207" s="642">
        <v>0</v>
      </c>
      <c r="I207" s="629">
        <v>20</v>
      </c>
      <c r="J207" s="629">
        <v>3969.8</v>
      </c>
      <c r="K207" s="642">
        <v>1</v>
      </c>
      <c r="L207" s="629">
        <v>20</v>
      </c>
      <c r="M207" s="630">
        <v>3969.8</v>
      </c>
    </row>
    <row r="208" spans="1:13" ht="14.4" customHeight="1" x14ac:dyDescent="0.3">
      <c r="A208" s="625" t="s">
        <v>555</v>
      </c>
      <c r="B208" s="626" t="s">
        <v>2897</v>
      </c>
      <c r="C208" s="626" t="s">
        <v>1895</v>
      </c>
      <c r="D208" s="626" t="s">
        <v>2898</v>
      </c>
      <c r="E208" s="626" t="s">
        <v>2899</v>
      </c>
      <c r="F208" s="629"/>
      <c r="G208" s="629"/>
      <c r="H208" s="642">
        <v>0</v>
      </c>
      <c r="I208" s="629">
        <v>11.299999999999999</v>
      </c>
      <c r="J208" s="629">
        <v>48091.936207451465</v>
      </c>
      <c r="K208" s="642">
        <v>1</v>
      </c>
      <c r="L208" s="629">
        <v>11.299999999999999</v>
      </c>
      <c r="M208" s="630">
        <v>48091.936207451465</v>
      </c>
    </row>
    <row r="209" spans="1:13" ht="14.4" customHeight="1" x14ac:dyDescent="0.3">
      <c r="A209" s="625" t="s">
        <v>555</v>
      </c>
      <c r="B209" s="626" t="s">
        <v>2900</v>
      </c>
      <c r="C209" s="626" t="s">
        <v>1746</v>
      </c>
      <c r="D209" s="626" t="s">
        <v>1747</v>
      </c>
      <c r="E209" s="626" t="s">
        <v>1748</v>
      </c>
      <c r="F209" s="629"/>
      <c r="G209" s="629"/>
      <c r="H209" s="642">
        <v>0</v>
      </c>
      <c r="I209" s="629">
        <v>26.3</v>
      </c>
      <c r="J209" s="629">
        <v>56594.681648339603</v>
      </c>
      <c r="K209" s="642">
        <v>1</v>
      </c>
      <c r="L209" s="629">
        <v>26.3</v>
      </c>
      <c r="M209" s="630">
        <v>56594.681648339603</v>
      </c>
    </row>
    <row r="210" spans="1:13" ht="14.4" customHeight="1" x14ac:dyDescent="0.3">
      <c r="A210" s="625" t="s">
        <v>555</v>
      </c>
      <c r="B210" s="626" t="s">
        <v>2901</v>
      </c>
      <c r="C210" s="626" t="s">
        <v>1937</v>
      </c>
      <c r="D210" s="626" t="s">
        <v>1938</v>
      </c>
      <c r="E210" s="626" t="s">
        <v>2902</v>
      </c>
      <c r="F210" s="629"/>
      <c r="G210" s="629"/>
      <c r="H210" s="642">
        <v>0</v>
      </c>
      <c r="I210" s="629">
        <v>4</v>
      </c>
      <c r="J210" s="629">
        <v>1255.93279730479</v>
      </c>
      <c r="K210" s="642">
        <v>1</v>
      </c>
      <c r="L210" s="629">
        <v>4</v>
      </c>
      <c r="M210" s="630">
        <v>1255.93279730479</v>
      </c>
    </row>
    <row r="211" spans="1:13" ht="14.4" customHeight="1" x14ac:dyDescent="0.3">
      <c r="A211" s="625" t="s">
        <v>555</v>
      </c>
      <c r="B211" s="626" t="s">
        <v>2901</v>
      </c>
      <c r="C211" s="626" t="s">
        <v>2554</v>
      </c>
      <c r="D211" s="626" t="s">
        <v>2555</v>
      </c>
      <c r="E211" s="626" t="s">
        <v>2978</v>
      </c>
      <c r="F211" s="629"/>
      <c r="G211" s="629"/>
      <c r="H211" s="642">
        <v>0</v>
      </c>
      <c r="I211" s="629">
        <v>56</v>
      </c>
      <c r="J211" s="629">
        <v>15656.412</v>
      </c>
      <c r="K211" s="642">
        <v>1</v>
      </c>
      <c r="L211" s="629">
        <v>56</v>
      </c>
      <c r="M211" s="630">
        <v>15656.412</v>
      </c>
    </row>
    <row r="212" spans="1:13" ht="14.4" customHeight="1" x14ac:dyDescent="0.3">
      <c r="A212" s="625" t="s">
        <v>555</v>
      </c>
      <c r="B212" s="626" t="s">
        <v>2979</v>
      </c>
      <c r="C212" s="626" t="s">
        <v>2562</v>
      </c>
      <c r="D212" s="626" t="s">
        <v>2563</v>
      </c>
      <c r="E212" s="626" t="s">
        <v>2564</v>
      </c>
      <c r="F212" s="629"/>
      <c r="G212" s="629"/>
      <c r="H212" s="642">
        <v>0</v>
      </c>
      <c r="I212" s="629">
        <v>2</v>
      </c>
      <c r="J212" s="629">
        <v>336.09860609460202</v>
      </c>
      <c r="K212" s="642">
        <v>1</v>
      </c>
      <c r="L212" s="629">
        <v>2</v>
      </c>
      <c r="M212" s="630">
        <v>336.09860609460202</v>
      </c>
    </row>
    <row r="213" spans="1:13" ht="14.4" customHeight="1" x14ac:dyDescent="0.3">
      <c r="A213" s="625" t="s">
        <v>555</v>
      </c>
      <c r="B213" s="626" t="s">
        <v>2903</v>
      </c>
      <c r="C213" s="626" t="s">
        <v>1964</v>
      </c>
      <c r="D213" s="626" t="s">
        <v>1965</v>
      </c>
      <c r="E213" s="626" t="s">
        <v>1966</v>
      </c>
      <c r="F213" s="629"/>
      <c r="G213" s="629"/>
      <c r="H213" s="642">
        <v>0</v>
      </c>
      <c r="I213" s="629">
        <v>1</v>
      </c>
      <c r="J213" s="629">
        <v>104.42</v>
      </c>
      <c r="K213" s="642">
        <v>1</v>
      </c>
      <c r="L213" s="629">
        <v>1</v>
      </c>
      <c r="M213" s="630">
        <v>104.42</v>
      </c>
    </row>
    <row r="214" spans="1:13" ht="14.4" customHeight="1" x14ac:dyDescent="0.3">
      <c r="A214" s="625" t="s">
        <v>555</v>
      </c>
      <c r="B214" s="626" t="s">
        <v>2903</v>
      </c>
      <c r="C214" s="626" t="s">
        <v>1919</v>
      </c>
      <c r="D214" s="626" t="s">
        <v>1975</v>
      </c>
      <c r="E214" s="626" t="s">
        <v>2905</v>
      </c>
      <c r="F214" s="629"/>
      <c r="G214" s="629"/>
      <c r="H214" s="642">
        <v>0</v>
      </c>
      <c r="I214" s="629">
        <v>35</v>
      </c>
      <c r="J214" s="629">
        <v>3101</v>
      </c>
      <c r="K214" s="642">
        <v>1</v>
      </c>
      <c r="L214" s="629">
        <v>35</v>
      </c>
      <c r="M214" s="630">
        <v>3101</v>
      </c>
    </row>
    <row r="215" spans="1:13" ht="14.4" customHeight="1" x14ac:dyDescent="0.3">
      <c r="A215" s="625" t="s">
        <v>555</v>
      </c>
      <c r="B215" s="626" t="s">
        <v>2903</v>
      </c>
      <c r="C215" s="626" t="s">
        <v>1974</v>
      </c>
      <c r="D215" s="626" t="s">
        <v>1975</v>
      </c>
      <c r="E215" s="626" t="s">
        <v>1976</v>
      </c>
      <c r="F215" s="629"/>
      <c r="G215" s="629"/>
      <c r="H215" s="642">
        <v>0</v>
      </c>
      <c r="I215" s="629">
        <v>22</v>
      </c>
      <c r="J215" s="629">
        <v>1315.38</v>
      </c>
      <c r="K215" s="642">
        <v>1</v>
      </c>
      <c r="L215" s="629">
        <v>22</v>
      </c>
      <c r="M215" s="630">
        <v>1315.38</v>
      </c>
    </row>
    <row r="216" spans="1:13" ht="14.4" customHeight="1" x14ac:dyDescent="0.3">
      <c r="A216" s="625" t="s">
        <v>555</v>
      </c>
      <c r="B216" s="626" t="s">
        <v>2906</v>
      </c>
      <c r="C216" s="626" t="s">
        <v>1934</v>
      </c>
      <c r="D216" s="626" t="s">
        <v>1935</v>
      </c>
      <c r="E216" s="626" t="s">
        <v>2894</v>
      </c>
      <c r="F216" s="629"/>
      <c r="G216" s="629"/>
      <c r="H216" s="642">
        <v>0</v>
      </c>
      <c r="I216" s="629">
        <v>1</v>
      </c>
      <c r="J216" s="629">
        <v>57.369970706098997</v>
      </c>
      <c r="K216" s="642">
        <v>1</v>
      </c>
      <c r="L216" s="629">
        <v>1</v>
      </c>
      <c r="M216" s="630">
        <v>57.369970706098997</v>
      </c>
    </row>
    <row r="217" spans="1:13" ht="14.4" customHeight="1" x14ac:dyDescent="0.3">
      <c r="A217" s="625" t="s">
        <v>555</v>
      </c>
      <c r="B217" s="626" t="s">
        <v>2906</v>
      </c>
      <c r="C217" s="626" t="s">
        <v>1941</v>
      </c>
      <c r="D217" s="626" t="s">
        <v>2907</v>
      </c>
      <c r="E217" s="626" t="s">
        <v>2908</v>
      </c>
      <c r="F217" s="629"/>
      <c r="G217" s="629"/>
      <c r="H217" s="642">
        <v>0</v>
      </c>
      <c r="I217" s="629">
        <v>50</v>
      </c>
      <c r="J217" s="629">
        <v>4814.6409505032834</v>
      </c>
      <c r="K217" s="642">
        <v>1</v>
      </c>
      <c r="L217" s="629">
        <v>50</v>
      </c>
      <c r="M217" s="630">
        <v>4814.6409505032834</v>
      </c>
    </row>
    <row r="218" spans="1:13" ht="14.4" customHeight="1" x14ac:dyDescent="0.3">
      <c r="A218" s="625" t="s">
        <v>555</v>
      </c>
      <c r="B218" s="626" t="s">
        <v>2910</v>
      </c>
      <c r="C218" s="626" t="s">
        <v>1956</v>
      </c>
      <c r="D218" s="626" t="s">
        <v>2911</v>
      </c>
      <c r="E218" s="626" t="s">
        <v>2912</v>
      </c>
      <c r="F218" s="629"/>
      <c r="G218" s="629"/>
      <c r="H218" s="642">
        <v>0</v>
      </c>
      <c r="I218" s="629">
        <v>69</v>
      </c>
      <c r="J218" s="629">
        <v>11149.970000000001</v>
      </c>
      <c r="K218" s="642">
        <v>1</v>
      </c>
      <c r="L218" s="629">
        <v>69</v>
      </c>
      <c r="M218" s="630">
        <v>11149.970000000001</v>
      </c>
    </row>
    <row r="219" spans="1:13" ht="14.4" customHeight="1" x14ac:dyDescent="0.3">
      <c r="A219" s="625" t="s">
        <v>555</v>
      </c>
      <c r="B219" s="626" t="s">
        <v>2910</v>
      </c>
      <c r="C219" s="626" t="s">
        <v>1960</v>
      </c>
      <c r="D219" s="626" t="s">
        <v>2913</v>
      </c>
      <c r="E219" s="626" t="s">
        <v>2520</v>
      </c>
      <c r="F219" s="629"/>
      <c r="G219" s="629"/>
      <c r="H219" s="642">
        <v>0</v>
      </c>
      <c r="I219" s="629">
        <v>73</v>
      </c>
      <c r="J219" s="629">
        <v>23641.772451963803</v>
      </c>
      <c r="K219" s="642">
        <v>1</v>
      </c>
      <c r="L219" s="629">
        <v>73</v>
      </c>
      <c r="M219" s="630">
        <v>23641.772451963803</v>
      </c>
    </row>
    <row r="220" spans="1:13" ht="14.4" customHeight="1" x14ac:dyDescent="0.3">
      <c r="A220" s="625" t="s">
        <v>555</v>
      </c>
      <c r="B220" s="626" t="s">
        <v>2914</v>
      </c>
      <c r="C220" s="626" t="s">
        <v>2578</v>
      </c>
      <c r="D220" s="626" t="s">
        <v>2980</v>
      </c>
      <c r="E220" s="626" t="s">
        <v>2981</v>
      </c>
      <c r="F220" s="629"/>
      <c r="G220" s="629"/>
      <c r="H220" s="642">
        <v>0</v>
      </c>
      <c r="I220" s="629">
        <v>277</v>
      </c>
      <c r="J220" s="629">
        <v>25410.610446901963</v>
      </c>
      <c r="K220" s="642">
        <v>1</v>
      </c>
      <c r="L220" s="629">
        <v>277</v>
      </c>
      <c r="M220" s="630">
        <v>25410.610446901963</v>
      </c>
    </row>
    <row r="221" spans="1:13" ht="14.4" customHeight="1" x14ac:dyDescent="0.3">
      <c r="A221" s="625" t="s">
        <v>555</v>
      </c>
      <c r="B221" s="626" t="s">
        <v>2982</v>
      </c>
      <c r="C221" s="626" t="s">
        <v>2581</v>
      </c>
      <c r="D221" s="626" t="s">
        <v>2582</v>
      </c>
      <c r="E221" s="626" t="s">
        <v>2583</v>
      </c>
      <c r="F221" s="629"/>
      <c r="G221" s="629"/>
      <c r="H221" s="642">
        <v>0</v>
      </c>
      <c r="I221" s="629">
        <v>65</v>
      </c>
      <c r="J221" s="629">
        <v>194621.26774099382</v>
      </c>
      <c r="K221" s="642">
        <v>1</v>
      </c>
      <c r="L221" s="629">
        <v>65</v>
      </c>
      <c r="M221" s="630">
        <v>194621.26774099382</v>
      </c>
    </row>
    <row r="222" spans="1:13" ht="14.4" customHeight="1" x14ac:dyDescent="0.3">
      <c r="A222" s="625" t="s">
        <v>555</v>
      </c>
      <c r="B222" s="626" t="s">
        <v>2983</v>
      </c>
      <c r="C222" s="626" t="s">
        <v>2004</v>
      </c>
      <c r="D222" s="626" t="s">
        <v>2005</v>
      </c>
      <c r="E222" s="626" t="s">
        <v>2984</v>
      </c>
      <c r="F222" s="629">
        <v>2</v>
      </c>
      <c r="G222" s="629">
        <v>241.3</v>
      </c>
      <c r="H222" s="642">
        <v>1</v>
      </c>
      <c r="I222" s="629"/>
      <c r="J222" s="629"/>
      <c r="K222" s="642">
        <v>0</v>
      </c>
      <c r="L222" s="629">
        <v>2</v>
      </c>
      <c r="M222" s="630">
        <v>241.3</v>
      </c>
    </row>
    <row r="223" spans="1:13" ht="14.4" customHeight="1" x14ac:dyDescent="0.3">
      <c r="A223" s="625" t="s">
        <v>555</v>
      </c>
      <c r="B223" s="626" t="s">
        <v>2919</v>
      </c>
      <c r="C223" s="626" t="s">
        <v>1773</v>
      </c>
      <c r="D223" s="626" t="s">
        <v>1774</v>
      </c>
      <c r="E223" s="626" t="s">
        <v>2920</v>
      </c>
      <c r="F223" s="629"/>
      <c r="G223" s="629"/>
      <c r="H223" s="642">
        <v>0</v>
      </c>
      <c r="I223" s="629">
        <v>25</v>
      </c>
      <c r="J223" s="629">
        <v>8590.8677007300794</v>
      </c>
      <c r="K223" s="642">
        <v>1</v>
      </c>
      <c r="L223" s="629">
        <v>25</v>
      </c>
      <c r="M223" s="630">
        <v>8590.8677007300794</v>
      </c>
    </row>
    <row r="224" spans="1:13" ht="14.4" customHeight="1" x14ac:dyDescent="0.3">
      <c r="A224" s="625" t="s">
        <v>555</v>
      </c>
      <c r="B224" s="626" t="s">
        <v>2985</v>
      </c>
      <c r="C224" s="626" t="s">
        <v>2008</v>
      </c>
      <c r="D224" s="626" t="s">
        <v>2986</v>
      </c>
      <c r="E224" s="626" t="s">
        <v>2987</v>
      </c>
      <c r="F224" s="629">
        <v>220</v>
      </c>
      <c r="G224" s="629">
        <v>57337.730275769543</v>
      </c>
      <c r="H224" s="642">
        <v>1</v>
      </c>
      <c r="I224" s="629"/>
      <c r="J224" s="629"/>
      <c r="K224" s="642">
        <v>0</v>
      </c>
      <c r="L224" s="629">
        <v>220</v>
      </c>
      <c r="M224" s="630">
        <v>57337.730275769543</v>
      </c>
    </row>
    <row r="225" spans="1:13" ht="14.4" customHeight="1" x14ac:dyDescent="0.3">
      <c r="A225" s="625" t="s">
        <v>555</v>
      </c>
      <c r="B225" s="626" t="s">
        <v>2924</v>
      </c>
      <c r="C225" s="626" t="s">
        <v>2449</v>
      </c>
      <c r="D225" s="626" t="s">
        <v>1734</v>
      </c>
      <c r="E225" s="626" t="s">
        <v>2450</v>
      </c>
      <c r="F225" s="629"/>
      <c r="G225" s="629"/>
      <c r="H225" s="642">
        <v>0</v>
      </c>
      <c r="I225" s="629">
        <v>55</v>
      </c>
      <c r="J225" s="629">
        <v>61163.329116295048</v>
      </c>
      <c r="K225" s="642">
        <v>1</v>
      </c>
      <c r="L225" s="629">
        <v>55</v>
      </c>
      <c r="M225" s="630">
        <v>61163.329116295048</v>
      </c>
    </row>
    <row r="226" spans="1:13" ht="14.4" customHeight="1" x14ac:dyDescent="0.3">
      <c r="A226" s="625" t="s">
        <v>555</v>
      </c>
      <c r="B226" s="626" t="s">
        <v>2925</v>
      </c>
      <c r="C226" s="626" t="s">
        <v>2015</v>
      </c>
      <c r="D226" s="626" t="s">
        <v>2016</v>
      </c>
      <c r="E226" s="626" t="s">
        <v>2017</v>
      </c>
      <c r="F226" s="629">
        <v>1</v>
      </c>
      <c r="G226" s="629">
        <v>104.930073315957</v>
      </c>
      <c r="H226" s="642">
        <v>1</v>
      </c>
      <c r="I226" s="629"/>
      <c r="J226" s="629"/>
      <c r="K226" s="642">
        <v>0</v>
      </c>
      <c r="L226" s="629">
        <v>1</v>
      </c>
      <c r="M226" s="630">
        <v>104.930073315957</v>
      </c>
    </row>
    <row r="227" spans="1:13" ht="14.4" customHeight="1" x14ac:dyDescent="0.3">
      <c r="A227" s="625" t="s">
        <v>555</v>
      </c>
      <c r="B227" s="626" t="s">
        <v>2988</v>
      </c>
      <c r="C227" s="626" t="s">
        <v>2428</v>
      </c>
      <c r="D227" s="626" t="s">
        <v>2429</v>
      </c>
      <c r="E227" s="626" t="s">
        <v>2989</v>
      </c>
      <c r="F227" s="629"/>
      <c r="G227" s="629"/>
      <c r="H227" s="642">
        <v>0</v>
      </c>
      <c r="I227" s="629">
        <v>1</v>
      </c>
      <c r="J227" s="629">
        <v>379.5</v>
      </c>
      <c r="K227" s="642">
        <v>1</v>
      </c>
      <c r="L227" s="629">
        <v>1</v>
      </c>
      <c r="M227" s="630">
        <v>379.5</v>
      </c>
    </row>
    <row r="228" spans="1:13" ht="14.4" customHeight="1" x14ac:dyDescent="0.3">
      <c r="A228" s="625" t="s">
        <v>555</v>
      </c>
      <c r="B228" s="626" t="s">
        <v>2932</v>
      </c>
      <c r="C228" s="626" t="s">
        <v>2466</v>
      </c>
      <c r="D228" s="626" t="s">
        <v>2990</v>
      </c>
      <c r="E228" s="626" t="s">
        <v>2991</v>
      </c>
      <c r="F228" s="629"/>
      <c r="G228" s="629"/>
      <c r="H228" s="642">
        <v>0</v>
      </c>
      <c r="I228" s="629">
        <v>1</v>
      </c>
      <c r="J228" s="629">
        <v>56.73</v>
      </c>
      <c r="K228" s="642">
        <v>1</v>
      </c>
      <c r="L228" s="629">
        <v>1</v>
      </c>
      <c r="M228" s="630">
        <v>56.73</v>
      </c>
    </row>
    <row r="229" spans="1:13" ht="14.4" customHeight="1" x14ac:dyDescent="0.3">
      <c r="A229" s="625" t="s">
        <v>555</v>
      </c>
      <c r="B229" s="626" t="s">
        <v>2935</v>
      </c>
      <c r="C229" s="626" t="s">
        <v>1553</v>
      </c>
      <c r="D229" s="626" t="s">
        <v>1554</v>
      </c>
      <c r="E229" s="626" t="s">
        <v>1555</v>
      </c>
      <c r="F229" s="629"/>
      <c r="G229" s="629"/>
      <c r="H229" s="642">
        <v>0</v>
      </c>
      <c r="I229" s="629">
        <v>49</v>
      </c>
      <c r="J229" s="629">
        <v>7081.9715465202053</v>
      </c>
      <c r="K229" s="642">
        <v>1</v>
      </c>
      <c r="L229" s="629">
        <v>49</v>
      </c>
      <c r="M229" s="630">
        <v>7081.9715465202053</v>
      </c>
    </row>
    <row r="230" spans="1:13" ht="14.4" customHeight="1" x14ac:dyDescent="0.3">
      <c r="A230" s="625" t="s">
        <v>555</v>
      </c>
      <c r="B230" s="626" t="s">
        <v>2935</v>
      </c>
      <c r="C230" s="626" t="s">
        <v>610</v>
      </c>
      <c r="D230" s="626" t="s">
        <v>2936</v>
      </c>
      <c r="E230" s="626" t="s">
        <v>1555</v>
      </c>
      <c r="F230" s="629">
        <v>5</v>
      </c>
      <c r="G230" s="629">
        <v>541.34493238877997</v>
      </c>
      <c r="H230" s="642">
        <v>1</v>
      </c>
      <c r="I230" s="629"/>
      <c r="J230" s="629"/>
      <c r="K230" s="642">
        <v>0</v>
      </c>
      <c r="L230" s="629">
        <v>5</v>
      </c>
      <c r="M230" s="630">
        <v>541.34493238877997</v>
      </c>
    </row>
    <row r="231" spans="1:13" ht="14.4" customHeight="1" x14ac:dyDescent="0.3">
      <c r="A231" s="625" t="s">
        <v>555</v>
      </c>
      <c r="B231" s="626" t="s">
        <v>2935</v>
      </c>
      <c r="C231" s="626" t="s">
        <v>1737</v>
      </c>
      <c r="D231" s="626" t="s">
        <v>1554</v>
      </c>
      <c r="E231" s="626" t="s">
        <v>1738</v>
      </c>
      <c r="F231" s="629"/>
      <c r="G231" s="629"/>
      <c r="H231" s="642">
        <v>0</v>
      </c>
      <c r="I231" s="629">
        <v>183</v>
      </c>
      <c r="J231" s="629">
        <v>27016.018322237662</v>
      </c>
      <c r="K231" s="642">
        <v>1</v>
      </c>
      <c r="L231" s="629">
        <v>183</v>
      </c>
      <c r="M231" s="630">
        <v>27016.018322237662</v>
      </c>
    </row>
    <row r="232" spans="1:13" ht="14.4" customHeight="1" x14ac:dyDescent="0.3">
      <c r="A232" s="625" t="s">
        <v>555</v>
      </c>
      <c r="B232" s="626" t="s">
        <v>2938</v>
      </c>
      <c r="C232" s="626" t="s">
        <v>599</v>
      </c>
      <c r="D232" s="626" t="s">
        <v>600</v>
      </c>
      <c r="E232" s="626" t="s">
        <v>601</v>
      </c>
      <c r="F232" s="629">
        <v>6</v>
      </c>
      <c r="G232" s="629">
        <v>972.87999999999988</v>
      </c>
      <c r="H232" s="642">
        <v>1</v>
      </c>
      <c r="I232" s="629"/>
      <c r="J232" s="629"/>
      <c r="K232" s="642">
        <v>0</v>
      </c>
      <c r="L232" s="629">
        <v>6</v>
      </c>
      <c r="M232" s="630">
        <v>972.87999999999988</v>
      </c>
    </row>
    <row r="233" spans="1:13" ht="14.4" customHeight="1" x14ac:dyDescent="0.3">
      <c r="A233" s="625" t="s">
        <v>555</v>
      </c>
      <c r="B233" s="626" t="s">
        <v>2938</v>
      </c>
      <c r="C233" s="626" t="s">
        <v>1680</v>
      </c>
      <c r="D233" s="626" t="s">
        <v>1681</v>
      </c>
      <c r="E233" s="626" t="s">
        <v>2939</v>
      </c>
      <c r="F233" s="629"/>
      <c r="G233" s="629"/>
      <c r="H233" s="642">
        <v>0</v>
      </c>
      <c r="I233" s="629">
        <v>1</v>
      </c>
      <c r="J233" s="629">
        <v>121.77</v>
      </c>
      <c r="K233" s="642">
        <v>1</v>
      </c>
      <c r="L233" s="629">
        <v>1</v>
      </c>
      <c r="M233" s="630">
        <v>121.77</v>
      </c>
    </row>
    <row r="234" spans="1:13" ht="14.4" customHeight="1" x14ac:dyDescent="0.3">
      <c r="A234" s="625" t="s">
        <v>555</v>
      </c>
      <c r="B234" s="626" t="s">
        <v>2938</v>
      </c>
      <c r="C234" s="626" t="s">
        <v>2469</v>
      </c>
      <c r="D234" s="626" t="s">
        <v>2470</v>
      </c>
      <c r="E234" s="626" t="s">
        <v>2992</v>
      </c>
      <c r="F234" s="629"/>
      <c r="G234" s="629"/>
      <c r="H234" s="642">
        <v>0</v>
      </c>
      <c r="I234" s="629">
        <v>3</v>
      </c>
      <c r="J234" s="629">
        <v>486.76</v>
      </c>
      <c r="K234" s="642">
        <v>1</v>
      </c>
      <c r="L234" s="629">
        <v>3</v>
      </c>
      <c r="M234" s="630">
        <v>486.76</v>
      </c>
    </row>
    <row r="235" spans="1:13" ht="14.4" customHeight="1" x14ac:dyDescent="0.3">
      <c r="A235" s="625" t="s">
        <v>555</v>
      </c>
      <c r="B235" s="626" t="s">
        <v>2993</v>
      </c>
      <c r="C235" s="626" t="s">
        <v>2473</v>
      </c>
      <c r="D235" s="626" t="s">
        <v>2994</v>
      </c>
      <c r="E235" s="626" t="s">
        <v>2995</v>
      </c>
      <c r="F235" s="629"/>
      <c r="G235" s="629"/>
      <c r="H235" s="642">
        <v>0</v>
      </c>
      <c r="I235" s="629">
        <v>1</v>
      </c>
      <c r="J235" s="629">
        <v>151.54</v>
      </c>
      <c r="K235" s="642">
        <v>1</v>
      </c>
      <c r="L235" s="629">
        <v>1</v>
      </c>
      <c r="M235" s="630">
        <v>151.54</v>
      </c>
    </row>
    <row r="236" spans="1:13" ht="14.4" customHeight="1" x14ac:dyDescent="0.3">
      <c r="A236" s="625" t="s">
        <v>555</v>
      </c>
      <c r="B236" s="626" t="s">
        <v>2942</v>
      </c>
      <c r="C236" s="626" t="s">
        <v>1595</v>
      </c>
      <c r="D236" s="626" t="s">
        <v>1596</v>
      </c>
      <c r="E236" s="626" t="s">
        <v>1597</v>
      </c>
      <c r="F236" s="629"/>
      <c r="G236" s="629"/>
      <c r="H236" s="642">
        <v>0</v>
      </c>
      <c r="I236" s="629">
        <v>41</v>
      </c>
      <c r="J236" s="629">
        <v>3506.8907711296883</v>
      </c>
      <c r="K236" s="642">
        <v>1</v>
      </c>
      <c r="L236" s="629">
        <v>41</v>
      </c>
      <c r="M236" s="630">
        <v>3506.8907711296883</v>
      </c>
    </row>
    <row r="237" spans="1:13" ht="14.4" customHeight="1" x14ac:dyDescent="0.3">
      <c r="A237" s="625" t="s">
        <v>555</v>
      </c>
      <c r="B237" s="626" t="s">
        <v>2944</v>
      </c>
      <c r="C237" s="626" t="s">
        <v>2425</v>
      </c>
      <c r="D237" s="626" t="s">
        <v>1610</v>
      </c>
      <c r="E237" s="626" t="s">
        <v>2996</v>
      </c>
      <c r="F237" s="629"/>
      <c r="G237" s="629"/>
      <c r="H237" s="642">
        <v>0</v>
      </c>
      <c r="I237" s="629">
        <v>1</v>
      </c>
      <c r="J237" s="629">
        <v>273.12905333087798</v>
      </c>
      <c r="K237" s="642">
        <v>1</v>
      </c>
      <c r="L237" s="629">
        <v>1</v>
      </c>
      <c r="M237" s="630">
        <v>273.12905333087798</v>
      </c>
    </row>
    <row r="238" spans="1:13" ht="14.4" customHeight="1" x14ac:dyDescent="0.3">
      <c r="A238" s="625" t="s">
        <v>555</v>
      </c>
      <c r="B238" s="626" t="s">
        <v>2997</v>
      </c>
      <c r="C238" s="626" t="s">
        <v>2442</v>
      </c>
      <c r="D238" s="626" t="s">
        <v>2443</v>
      </c>
      <c r="E238" s="626" t="s">
        <v>604</v>
      </c>
      <c r="F238" s="629"/>
      <c r="G238" s="629"/>
      <c r="H238" s="642">
        <v>0</v>
      </c>
      <c r="I238" s="629">
        <v>1</v>
      </c>
      <c r="J238" s="629">
        <v>101.55</v>
      </c>
      <c r="K238" s="642">
        <v>1</v>
      </c>
      <c r="L238" s="629">
        <v>1</v>
      </c>
      <c r="M238" s="630">
        <v>101.55</v>
      </c>
    </row>
    <row r="239" spans="1:13" ht="14.4" customHeight="1" x14ac:dyDescent="0.3">
      <c r="A239" s="625" t="s">
        <v>555</v>
      </c>
      <c r="B239" s="626" t="s">
        <v>2997</v>
      </c>
      <c r="C239" s="626" t="s">
        <v>2019</v>
      </c>
      <c r="D239" s="626" t="s">
        <v>2020</v>
      </c>
      <c r="E239" s="626" t="s">
        <v>2021</v>
      </c>
      <c r="F239" s="629">
        <v>2</v>
      </c>
      <c r="G239" s="629">
        <v>344.52</v>
      </c>
      <c r="H239" s="642">
        <v>1</v>
      </c>
      <c r="I239" s="629"/>
      <c r="J239" s="629"/>
      <c r="K239" s="642">
        <v>0</v>
      </c>
      <c r="L239" s="629">
        <v>2</v>
      </c>
      <c r="M239" s="630">
        <v>344.52</v>
      </c>
    </row>
    <row r="240" spans="1:13" ht="14.4" customHeight="1" x14ac:dyDescent="0.3">
      <c r="A240" s="625" t="s">
        <v>555</v>
      </c>
      <c r="B240" s="626" t="s">
        <v>2945</v>
      </c>
      <c r="C240" s="626" t="s">
        <v>2507</v>
      </c>
      <c r="D240" s="626" t="s">
        <v>2508</v>
      </c>
      <c r="E240" s="626" t="s">
        <v>2512</v>
      </c>
      <c r="F240" s="629"/>
      <c r="G240" s="629"/>
      <c r="H240" s="642">
        <v>0</v>
      </c>
      <c r="I240" s="629">
        <v>9</v>
      </c>
      <c r="J240" s="629">
        <v>1863.0000269579371</v>
      </c>
      <c r="K240" s="642">
        <v>1</v>
      </c>
      <c r="L240" s="629">
        <v>9</v>
      </c>
      <c r="M240" s="630">
        <v>1863.0000269579371</v>
      </c>
    </row>
    <row r="241" spans="1:13" ht="14.4" customHeight="1" x14ac:dyDescent="0.3">
      <c r="A241" s="625" t="s">
        <v>555</v>
      </c>
      <c r="B241" s="626" t="s">
        <v>2945</v>
      </c>
      <c r="C241" s="626" t="s">
        <v>1841</v>
      </c>
      <c r="D241" s="626" t="s">
        <v>2947</v>
      </c>
      <c r="E241" s="626" t="s">
        <v>1806</v>
      </c>
      <c r="F241" s="629"/>
      <c r="G241" s="629"/>
      <c r="H241" s="642">
        <v>0</v>
      </c>
      <c r="I241" s="629">
        <v>1</v>
      </c>
      <c r="J241" s="629">
        <v>44.779831723818198</v>
      </c>
      <c r="K241" s="642">
        <v>1</v>
      </c>
      <c r="L241" s="629">
        <v>1</v>
      </c>
      <c r="M241" s="630">
        <v>44.779831723818198</v>
      </c>
    </row>
    <row r="242" spans="1:13" ht="14.4" customHeight="1" x14ac:dyDescent="0.3">
      <c r="A242" s="625" t="s">
        <v>555</v>
      </c>
      <c r="B242" s="626" t="s">
        <v>2945</v>
      </c>
      <c r="C242" s="626" t="s">
        <v>1808</v>
      </c>
      <c r="D242" s="626" t="s">
        <v>1809</v>
      </c>
      <c r="E242" s="626" t="s">
        <v>1810</v>
      </c>
      <c r="F242" s="629"/>
      <c r="G242" s="629"/>
      <c r="H242" s="642">
        <v>0</v>
      </c>
      <c r="I242" s="629">
        <v>2</v>
      </c>
      <c r="J242" s="629">
        <v>405.719866526065</v>
      </c>
      <c r="K242" s="642">
        <v>1</v>
      </c>
      <c r="L242" s="629">
        <v>2</v>
      </c>
      <c r="M242" s="630">
        <v>405.719866526065</v>
      </c>
    </row>
    <row r="243" spans="1:13" ht="14.4" customHeight="1" x14ac:dyDescent="0.3">
      <c r="A243" s="625" t="s">
        <v>555</v>
      </c>
      <c r="B243" s="626" t="s">
        <v>2945</v>
      </c>
      <c r="C243" s="626" t="s">
        <v>1812</v>
      </c>
      <c r="D243" s="626" t="s">
        <v>2949</v>
      </c>
      <c r="E243" s="626" t="s">
        <v>1806</v>
      </c>
      <c r="F243" s="629"/>
      <c r="G243" s="629"/>
      <c r="H243" s="642">
        <v>0</v>
      </c>
      <c r="I243" s="629">
        <v>2</v>
      </c>
      <c r="J243" s="629">
        <v>108.24</v>
      </c>
      <c r="K243" s="642">
        <v>1</v>
      </c>
      <c r="L243" s="629">
        <v>2</v>
      </c>
      <c r="M243" s="630">
        <v>108.24</v>
      </c>
    </row>
    <row r="244" spans="1:13" ht="14.4" customHeight="1" x14ac:dyDescent="0.3">
      <c r="A244" s="625" t="s">
        <v>555</v>
      </c>
      <c r="B244" s="626" t="s">
        <v>2945</v>
      </c>
      <c r="C244" s="626" t="s">
        <v>2504</v>
      </c>
      <c r="D244" s="626" t="s">
        <v>2998</v>
      </c>
      <c r="E244" s="626" t="s">
        <v>1806</v>
      </c>
      <c r="F244" s="629"/>
      <c r="G244" s="629"/>
      <c r="H244" s="642">
        <v>0</v>
      </c>
      <c r="I244" s="629">
        <v>2</v>
      </c>
      <c r="J244" s="629">
        <v>108.24</v>
      </c>
      <c r="K244" s="642">
        <v>1</v>
      </c>
      <c r="L244" s="629">
        <v>2</v>
      </c>
      <c r="M244" s="630">
        <v>108.24</v>
      </c>
    </row>
    <row r="245" spans="1:13" ht="14.4" customHeight="1" x14ac:dyDescent="0.3">
      <c r="A245" s="625" t="s">
        <v>555</v>
      </c>
      <c r="B245" s="626" t="s">
        <v>2945</v>
      </c>
      <c r="C245" s="626" t="s">
        <v>2514</v>
      </c>
      <c r="D245" s="626" t="s">
        <v>2999</v>
      </c>
      <c r="E245" s="626" t="s">
        <v>2512</v>
      </c>
      <c r="F245" s="629"/>
      <c r="G245" s="629"/>
      <c r="H245" s="642">
        <v>0</v>
      </c>
      <c r="I245" s="629">
        <v>101</v>
      </c>
      <c r="J245" s="629">
        <v>21967.498052661111</v>
      </c>
      <c r="K245" s="642">
        <v>1</v>
      </c>
      <c r="L245" s="629">
        <v>101</v>
      </c>
      <c r="M245" s="630">
        <v>21967.498052661111</v>
      </c>
    </row>
    <row r="246" spans="1:13" ht="14.4" customHeight="1" x14ac:dyDescent="0.3">
      <c r="A246" s="625" t="s">
        <v>555</v>
      </c>
      <c r="B246" s="626" t="s">
        <v>2945</v>
      </c>
      <c r="C246" s="626" t="s">
        <v>2510</v>
      </c>
      <c r="D246" s="626" t="s">
        <v>2511</v>
      </c>
      <c r="E246" s="626" t="s">
        <v>2512</v>
      </c>
      <c r="F246" s="629"/>
      <c r="G246" s="629"/>
      <c r="H246" s="642">
        <v>0</v>
      </c>
      <c r="I246" s="629">
        <v>175</v>
      </c>
      <c r="J246" s="629">
        <v>74371.488858328827</v>
      </c>
      <c r="K246" s="642">
        <v>1</v>
      </c>
      <c r="L246" s="629">
        <v>175</v>
      </c>
      <c r="M246" s="630">
        <v>74371.488858328827</v>
      </c>
    </row>
    <row r="247" spans="1:13" ht="14.4" customHeight="1" x14ac:dyDescent="0.3">
      <c r="A247" s="625" t="s">
        <v>555</v>
      </c>
      <c r="B247" s="626" t="s">
        <v>2945</v>
      </c>
      <c r="C247" s="626" t="s">
        <v>1815</v>
      </c>
      <c r="D247" s="626" t="s">
        <v>1816</v>
      </c>
      <c r="E247" s="626" t="s">
        <v>1806</v>
      </c>
      <c r="F247" s="629"/>
      <c r="G247" s="629"/>
      <c r="H247" s="642">
        <v>0</v>
      </c>
      <c r="I247" s="629">
        <v>2</v>
      </c>
      <c r="J247" s="629">
        <v>85.5196786293196</v>
      </c>
      <c r="K247" s="642">
        <v>1</v>
      </c>
      <c r="L247" s="629">
        <v>2</v>
      </c>
      <c r="M247" s="630">
        <v>85.5196786293196</v>
      </c>
    </row>
    <row r="248" spans="1:13" ht="14.4" customHeight="1" x14ac:dyDescent="0.3">
      <c r="A248" s="625" t="s">
        <v>557</v>
      </c>
      <c r="B248" s="626" t="s">
        <v>2955</v>
      </c>
      <c r="C248" s="626" t="s">
        <v>2459</v>
      </c>
      <c r="D248" s="626" t="s">
        <v>2460</v>
      </c>
      <c r="E248" s="626" t="s">
        <v>2461</v>
      </c>
      <c r="F248" s="629"/>
      <c r="G248" s="629"/>
      <c r="H248" s="642">
        <v>0</v>
      </c>
      <c r="I248" s="629">
        <v>1</v>
      </c>
      <c r="J248" s="629">
        <v>187.07</v>
      </c>
      <c r="K248" s="642">
        <v>1</v>
      </c>
      <c r="L248" s="629">
        <v>1</v>
      </c>
      <c r="M248" s="630">
        <v>187.07</v>
      </c>
    </row>
    <row r="249" spans="1:13" ht="14.4" customHeight="1" x14ac:dyDescent="0.3">
      <c r="A249" s="625" t="s">
        <v>557</v>
      </c>
      <c r="B249" s="626" t="s">
        <v>2829</v>
      </c>
      <c r="C249" s="626" t="s">
        <v>1645</v>
      </c>
      <c r="D249" s="626" t="s">
        <v>1524</v>
      </c>
      <c r="E249" s="626" t="s">
        <v>1646</v>
      </c>
      <c r="F249" s="629"/>
      <c r="G249" s="629"/>
      <c r="H249" s="642">
        <v>0</v>
      </c>
      <c r="I249" s="629">
        <v>5</v>
      </c>
      <c r="J249" s="629">
        <v>677.34985063420504</v>
      </c>
      <c r="K249" s="642">
        <v>1</v>
      </c>
      <c r="L249" s="629">
        <v>5</v>
      </c>
      <c r="M249" s="630">
        <v>677.34985063420504</v>
      </c>
    </row>
    <row r="250" spans="1:13" ht="14.4" customHeight="1" x14ac:dyDescent="0.3">
      <c r="A250" s="625" t="s">
        <v>557</v>
      </c>
      <c r="B250" s="626" t="s">
        <v>2829</v>
      </c>
      <c r="C250" s="626" t="s">
        <v>2593</v>
      </c>
      <c r="D250" s="626" t="s">
        <v>2594</v>
      </c>
      <c r="E250" s="626" t="s">
        <v>3000</v>
      </c>
      <c r="F250" s="629">
        <v>1</v>
      </c>
      <c r="G250" s="629">
        <v>52.67</v>
      </c>
      <c r="H250" s="642">
        <v>1</v>
      </c>
      <c r="I250" s="629"/>
      <c r="J250" s="629"/>
      <c r="K250" s="642">
        <v>0</v>
      </c>
      <c r="L250" s="629">
        <v>1</v>
      </c>
      <c r="M250" s="630">
        <v>52.67</v>
      </c>
    </row>
    <row r="251" spans="1:13" ht="14.4" customHeight="1" x14ac:dyDescent="0.3">
      <c r="A251" s="625" t="s">
        <v>557</v>
      </c>
      <c r="B251" s="626" t="s">
        <v>3001</v>
      </c>
      <c r="C251" s="626" t="s">
        <v>2608</v>
      </c>
      <c r="D251" s="626" t="s">
        <v>2609</v>
      </c>
      <c r="E251" s="626" t="s">
        <v>3002</v>
      </c>
      <c r="F251" s="629">
        <v>1</v>
      </c>
      <c r="G251" s="629">
        <v>307.53045102833403</v>
      </c>
      <c r="H251" s="642">
        <v>1</v>
      </c>
      <c r="I251" s="629"/>
      <c r="J251" s="629"/>
      <c r="K251" s="642">
        <v>0</v>
      </c>
      <c r="L251" s="629">
        <v>1</v>
      </c>
      <c r="M251" s="630">
        <v>307.53045102833403</v>
      </c>
    </row>
    <row r="252" spans="1:13" ht="14.4" customHeight="1" x14ac:dyDescent="0.3">
      <c r="A252" s="625" t="s">
        <v>557</v>
      </c>
      <c r="B252" s="626" t="s">
        <v>2871</v>
      </c>
      <c r="C252" s="626" t="s">
        <v>1519</v>
      </c>
      <c r="D252" s="626" t="s">
        <v>2872</v>
      </c>
      <c r="E252" s="626" t="s">
        <v>2873</v>
      </c>
      <c r="F252" s="629"/>
      <c r="G252" s="629"/>
      <c r="H252" s="642">
        <v>0</v>
      </c>
      <c r="I252" s="629">
        <v>3</v>
      </c>
      <c r="J252" s="629">
        <v>108.99</v>
      </c>
      <c r="K252" s="642">
        <v>1</v>
      </c>
      <c r="L252" s="629">
        <v>3</v>
      </c>
      <c r="M252" s="630">
        <v>108.99</v>
      </c>
    </row>
    <row r="253" spans="1:13" ht="14.4" customHeight="1" x14ac:dyDescent="0.3">
      <c r="A253" s="625" t="s">
        <v>557</v>
      </c>
      <c r="B253" s="626" t="s">
        <v>2871</v>
      </c>
      <c r="C253" s="626" t="s">
        <v>2683</v>
      </c>
      <c r="D253" s="626" t="s">
        <v>2963</v>
      </c>
      <c r="E253" s="626" t="s">
        <v>3003</v>
      </c>
      <c r="F253" s="629"/>
      <c r="G253" s="629"/>
      <c r="H253" s="642">
        <v>0</v>
      </c>
      <c r="I253" s="629">
        <v>4</v>
      </c>
      <c r="J253" s="629">
        <v>897.84</v>
      </c>
      <c r="K253" s="642">
        <v>1</v>
      </c>
      <c r="L253" s="629">
        <v>4</v>
      </c>
      <c r="M253" s="630">
        <v>897.84</v>
      </c>
    </row>
    <row r="254" spans="1:13" ht="14.4" customHeight="1" x14ac:dyDescent="0.3">
      <c r="A254" s="625" t="s">
        <v>557</v>
      </c>
      <c r="B254" s="626" t="s">
        <v>2919</v>
      </c>
      <c r="C254" s="626" t="s">
        <v>1773</v>
      </c>
      <c r="D254" s="626" t="s">
        <v>1774</v>
      </c>
      <c r="E254" s="626" t="s">
        <v>2920</v>
      </c>
      <c r="F254" s="629"/>
      <c r="G254" s="629"/>
      <c r="H254" s="642">
        <v>0</v>
      </c>
      <c r="I254" s="629">
        <v>10</v>
      </c>
      <c r="J254" s="629">
        <v>3451.85844890916</v>
      </c>
      <c r="K254" s="642">
        <v>1</v>
      </c>
      <c r="L254" s="629">
        <v>10</v>
      </c>
      <c r="M254" s="630">
        <v>3451.85844890916</v>
      </c>
    </row>
    <row r="255" spans="1:13" ht="14.4" customHeight="1" x14ac:dyDescent="0.3">
      <c r="A255" s="625" t="s">
        <v>557</v>
      </c>
      <c r="B255" s="626" t="s">
        <v>3004</v>
      </c>
      <c r="C255" s="626" t="s">
        <v>2597</v>
      </c>
      <c r="D255" s="626" t="s">
        <v>2598</v>
      </c>
      <c r="E255" s="626" t="s">
        <v>2599</v>
      </c>
      <c r="F255" s="629">
        <v>23</v>
      </c>
      <c r="G255" s="629">
        <v>97724.666707862038</v>
      </c>
      <c r="H255" s="642">
        <v>1</v>
      </c>
      <c r="I255" s="629"/>
      <c r="J255" s="629"/>
      <c r="K255" s="642">
        <v>0</v>
      </c>
      <c r="L255" s="629">
        <v>23</v>
      </c>
      <c r="M255" s="630">
        <v>97724.666707862038</v>
      </c>
    </row>
    <row r="256" spans="1:13" ht="14.4" customHeight="1" x14ac:dyDescent="0.3">
      <c r="A256" s="625" t="s">
        <v>557</v>
      </c>
      <c r="B256" s="626" t="s">
        <v>3004</v>
      </c>
      <c r="C256" s="626" t="s">
        <v>2693</v>
      </c>
      <c r="D256" s="626" t="s">
        <v>2694</v>
      </c>
      <c r="E256" s="626" t="s">
        <v>2695</v>
      </c>
      <c r="F256" s="629"/>
      <c r="G256" s="629"/>
      <c r="H256" s="642">
        <v>0</v>
      </c>
      <c r="I256" s="629">
        <v>1</v>
      </c>
      <c r="J256" s="629">
        <v>3737.5</v>
      </c>
      <c r="K256" s="642">
        <v>1</v>
      </c>
      <c r="L256" s="629">
        <v>1</v>
      </c>
      <c r="M256" s="630">
        <v>3737.5</v>
      </c>
    </row>
    <row r="257" spans="1:13" ht="14.4" customHeight="1" x14ac:dyDescent="0.3">
      <c r="A257" s="625" t="s">
        <v>557</v>
      </c>
      <c r="B257" s="626" t="s">
        <v>2985</v>
      </c>
      <c r="C257" s="626" t="s">
        <v>2690</v>
      </c>
      <c r="D257" s="626" t="s">
        <v>3005</v>
      </c>
      <c r="E257" s="626" t="s">
        <v>2692</v>
      </c>
      <c r="F257" s="629"/>
      <c r="G257" s="629"/>
      <c r="H257" s="642">
        <v>0</v>
      </c>
      <c r="I257" s="629">
        <v>1</v>
      </c>
      <c r="J257" s="629">
        <v>83.88</v>
      </c>
      <c r="K257" s="642">
        <v>1</v>
      </c>
      <c r="L257" s="629">
        <v>1</v>
      </c>
      <c r="M257" s="630">
        <v>83.88</v>
      </c>
    </row>
    <row r="258" spans="1:13" ht="14.4" customHeight="1" x14ac:dyDescent="0.3">
      <c r="A258" s="625" t="s">
        <v>557</v>
      </c>
      <c r="B258" s="626" t="s">
        <v>2985</v>
      </c>
      <c r="C258" s="626" t="s">
        <v>2686</v>
      </c>
      <c r="D258" s="626" t="s">
        <v>2687</v>
      </c>
      <c r="E258" s="626" t="s">
        <v>2688</v>
      </c>
      <c r="F258" s="629"/>
      <c r="G258" s="629"/>
      <c r="H258" s="642">
        <v>0</v>
      </c>
      <c r="I258" s="629">
        <v>92</v>
      </c>
      <c r="J258" s="629">
        <v>69446.95202033181</v>
      </c>
      <c r="K258" s="642">
        <v>1</v>
      </c>
      <c r="L258" s="629">
        <v>92</v>
      </c>
      <c r="M258" s="630">
        <v>69446.95202033181</v>
      </c>
    </row>
    <row r="259" spans="1:13" ht="14.4" customHeight="1" x14ac:dyDescent="0.3">
      <c r="A259" s="625" t="s">
        <v>557</v>
      </c>
      <c r="B259" s="626" t="s">
        <v>2985</v>
      </c>
      <c r="C259" s="626" t="s">
        <v>2008</v>
      </c>
      <c r="D259" s="626" t="s">
        <v>2986</v>
      </c>
      <c r="E259" s="626" t="s">
        <v>2987</v>
      </c>
      <c r="F259" s="629">
        <v>30</v>
      </c>
      <c r="G259" s="629">
        <v>7821.8838024852757</v>
      </c>
      <c r="H259" s="642">
        <v>1</v>
      </c>
      <c r="I259" s="629"/>
      <c r="J259" s="629"/>
      <c r="K259" s="642">
        <v>0</v>
      </c>
      <c r="L259" s="629">
        <v>30</v>
      </c>
      <c r="M259" s="630">
        <v>7821.8838024852757</v>
      </c>
    </row>
    <row r="260" spans="1:13" ht="14.4" customHeight="1" x14ac:dyDescent="0.3">
      <c r="A260" s="625" t="s">
        <v>557</v>
      </c>
      <c r="B260" s="626" t="s">
        <v>2924</v>
      </c>
      <c r="C260" s="626" t="s">
        <v>1733</v>
      </c>
      <c r="D260" s="626" t="s">
        <v>1734</v>
      </c>
      <c r="E260" s="626" t="s">
        <v>1735</v>
      </c>
      <c r="F260" s="629"/>
      <c r="G260" s="629"/>
      <c r="H260" s="642">
        <v>0</v>
      </c>
      <c r="I260" s="629">
        <v>15</v>
      </c>
      <c r="J260" s="629">
        <v>3225.0696591691744</v>
      </c>
      <c r="K260" s="642">
        <v>1</v>
      </c>
      <c r="L260" s="629">
        <v>15</v>
      </c>
      <c r="M260" s="630">
        <v>3225.0696591691744</v>
      </c>
    </row>
    <row r="261" spans="1:13" ht="14.4" customHeight="1" x14ac:dyDescent="0.3">
      <c r="A261" s="625" t="s">
        <v>557</v>
      </c>
      <c r="B261" s="626" t="s">
        <v>2935</v>
      </c>
      <c r="C261" s="626" t="s">
        <v>2697</v>
      </c>
      <c r="D261" s="626" t="s">
        <v>2698</v>
      </c>
      <c r="E261" s="626" t="s">
        <v>3006</v>
      </c>
      <c r="F261" s="629"/>
      <c r="G261" s="629"/>
      <c r="H261" s="642"/>
      <c r="I261" s="629">
        <v>0</v>
      </c>
      <c r="J261" s="629">
        <v>0</v>
      </c>
      <c r="K261" s="642"/>
      <c r="L261" s="629">
        <v>0</v>
      </c>
      <c r="M261" s="630">
        <v>0</v>
      </c>
    </row>
    <row r="262" spans="1:13" ht="14.4" customHeight="1" x14ac:dyDescent="0.3">
      <c r="A262" s="625" t="s">
        <v>557</v>
      </c>
      <c r="B262" s="626" t="s">
        <v>2935</v>
      </c>
      <c r="C262" s="626" t="s">
        <v>1553</v>
      </c>
      <c r="D262" s="626" t="s">
        <v>1554</v>
      </c>
      <c r="E262" s="626" t="s">
        <v>1555</v>
      </c>
      <c r="F262" s="629"/>
      <c r="G262" s="629"/>
      <c r="H262" s="642">
        <v>0</v>
      </c>
      <c r="I262" s="629">
        <v>39</v>
      </c>
      <c r="J262" s="629">
        <v>5636.6686688431519</v>
      </c>
      <c r="K262" s="642">
        <v>1</v>
      </c>
      <c r="L262" s="629">
        <v>39</v>
      </c>
      <c r="M262" s="630">
        <v>5636.6686688431519</v>
      </c>
    </row>
    <row r="263" spans="1:13" ht="14.4" customHeight="1" x14ac:dyDescent="0.3">
      <c r="A263" s="625" t="s">
        <v>557</v>
      </c>
      <c r="B263" s="626" t="s">
        <v>2935</v>
      </c>
      <c r="C263" s="626" t="s">
        <v>610</v>
      </c>
      <c r="D263" s="626" t="s">
        <v>2936</v>
      </c>
      <c r="E263" s="626" t="s">
        <v>1555</v>
      </c>
      <c r="F263" s="629">
        <v>5</v>
      </c>
      <c r="G263" s="629">
        <v>537.59</v>
      </c>
      <c r="H263" s="642">
        <v>1</v>
      </c>
      <c r="I263" s="629"/>
      <c r="J263" s="629"/>
      <c r="K263" s="642">
        <v>0</v>
      </c>
      <c r="L263" s="629">
        <v>5</v>
      </c>
      <c r="M263" s="630">
        <v>537.59</v>
      </c>
    </row>
    <row r="264" spans="1:13" ht="14.4" customHeight="1" thickBot="1" x14ac:dyDescent="0.35">
      <c r="A264" s="631" t="s">
        <v>557</v>
      </c>
      <c r="B264" s="632" t="s">
        <v>2935</v>
      </c>
      <c r="C264" s="632" t="s">
        <v>1737</v>
      </c>
      <c r="D264" s="632" t="s">
        <v>1554</v>
      </c>
      <c r="E264" s="632" t="s">
        <v>1738</v>
      </c>
      <c r="F264" s="635"/>
      <c r="G264" s="635"/>
      <c r="H264" s="643">
        <v>0</v>
      </c>
      <c r="I264" s="635">
        <v>67</v>
      </c>
      <c r="J264" s="635">
        <v>9877.8021408299574</v>
      </c>
      <c r="K264" s="643">
        <v>1</v>
      </c>
      <c r="L264" s="635">
        <v>67</v>
      </c>
      <c r="M264" s="636">
        <v>9877.8021408299574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4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74" t="s">
        <v>269</v>
      </c>
      <c r="B1" s="484"/>
      <c r="C1" s="484"/>
      <c r="D1" s="484"/>
      <c r="E1" s="484"/>
      <c r="F1" s="484"/>
      <c r="G1" s="484"/>
      <c r="H1" s="484"/>
      <c r="I1" s="441"/>
      <c r="J1" s="441"/>
      <c r="K1" s="441"/>
      <c r="L1" s="441"/>
    </row>
    <row r="2" spans="1:13" ht="14.4" customHeight="1" thickBot="1" x14ac:dyDescent="0.35">
      <c r="A2" s="580" t="s">
        <v>297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86" t="s">
        <v>18</v>
      </c>
      <c r="D3" s="485"/>
      <c r="E3" s="485" t="s">
        <v>19</v>
      </c>
      <c r="F3" s="485"/>
      <c r="G3" s="485"/>
      <c r="H3" s="485"/>
      <c r="I3" s="485" t="s">
        <v>285</v>
      </c>
      <c r="J3" s="485"/>
      <c r="K3" s="485"/>
      <c r="L3" s="487"/>
    </row>
    <row r="4" spans="1:13" ht="14.4" customHeight="1" thickBot="1" x14ac:dyDescent="0.35">
      <c r="A4" s="181" t="s">
        <v>20</v>
      </c>
      <c r="B4" s="182" t="s">
        <v>21</v>
      </c>
      <c r="C4" s="183" t="s">
        <v>22</v>
      </c>
      <c r="D4" s="183" t="s">
        <v>23</v>
      </c>
      <c r="E4" s="183" t="s">
        <v>22</v>
      </c>
      <c r="F4" s="183" t="s">
        <v>5</v>
      </c>
      <c r="G4" s="183" t="s">
        <v>23</v>
      </c>
      <c r="H4" s="183" t="s">
        <v>5</v>
      </c>
      <c r="I4" s="183" t="s">
        <v>22</v>
      </c>
      <c r="J4" s="183" t="s">
        <v>5</v>
      </c>
      <c r="K4" s="183" t="s">
        <v>23</v>
      </c>
      <c r="L4" s="184" t="s">
        <v>5</v>
      </c>
    </row>
    <row r="5" spans="1:13" ht="14.4" customHeight="1" x14ac:dyDescent="0.3">
      <c r="A5" s="610">
        <v>50</v>
      </c>
      <c r="B5" s="611" t="s">
        <v>537</v>
      </c>
      <c r="C5" s="612">
        <v>685800.13000000024</v>
      </c>
      <c r="D5" s="612">
        <v>1513</v>
      </c>
      <c r="E5" s="612">
        <v>292153.52999999991</v>
      </c>
      <c r="F5" s="613">
        <v>0.42600389999926042</v>
      </c>
      <c r="G5" s="612">
        <v>771</v>
      </c>
      <c r="H5" s="613">
        <v>0.50958360872438868</v>
      </c>
      <c r="I5" s="612">
        <v>393646.60000000033</v>
      </c>
      <c r="J5" s="613">
        <v>0.57399610000073953</v>
      </c>
      <c r="K5" s="612">
        <v>742</v>
      </c>
      <c r="L5" s="613">
        <v>0.49041639127561137</v>
      </c>
      <c r="M5" s="612" t="s">
        <v>157</v>
      </c>
    </row>
    <row r="6" spans="1:13" ht="14.4" customHeight="1" x14ac:dyDescent="0.3">
      <c r="A6" s="610">
        <v>50</v>
      </c>
      <c r="B6" s="611" t="s">
        <v>3007</v>
      </c>
      <c r="C6" s="612">
        <v>589627.4500000003</v>
      </c>
      <c r="D6" s="612">
        <v>1083</v>
      </c>
      <c r="E6" s="612">
        <v>200788.25</v>
      </c>
      <c r="F6" s="613">
        <v>0.34053409487634928</v>
      </c>
      <c r="G6" s="612">
        <v>359</v>
      </c>
      <c r="H6" s="613">
        <v>0.33148661126500462</v>
      </c>
      <c r="I6" s="612">
        <v>388839.2000000003</v>
      </c>
      <c r="J6" s="613">
        <v>0.65946590512365066</v>
      </c>
      <c r="K6" s="612">
        <v>724</v>
      </c>
      <c r="L6" s="613">
        <v>0.66851338873499533</v>
      </c>
      <c r="M6" s="612" t="s">
        <v>2</v>
      </c>
    </row>
    <row r="7" spans="1:13" ht="14.4" customHeight="1" x14ac:dyDescent="0.3">
      <c r="A7" s="610">
        <v>50</v>
      </c>
      <c r="B7" s="611" t="s">
        <v>3008</v>
      </c>
      <c r="C7" s="612">
        <v>0</v>
      </c>
      <c r="D7" s="612">
        <v>5</v>
      </c>
      <c r="E7" s="612">
        <v>0</v>
      </c>
      <c r="F7" s="613" t="s">
        <v>536</v>
      </c>
      <c r="G7" s="612">
        <v>4</v>
      </c>
      <c r="H7" s="613">
        <v>0.8</v>
      </c>
      <c r="I7" s="612">
        <v>0</v>
      </c>
      <c r="J7" s="613" t="s">
        <v>536</v>
      </c>
      <c r="K7" s="612">
        <v>1</v>
      </c>
      <c r="L7" s="613">
        <v>0.2</v>
      </c>
      <c r="M7" s="612" t="s">
        <v>2</v>
      </c>
    </row>
    <row r="8" spans="1:13" ht="14.4" customHeight="1" x14ac:dyDescent="0.3">
      <c r="A8" s="610">
        <v>50</v>
      </c>
      <c r="B8" s="611" t="s">
        <v>3009</v>
      </c>
      <c r="C8" s="612">
        <v>96172.679999999906</v>
      </c>
      <c r="D8" s="612">
        <v>425</v>
      </c>
      <c r="E8" s="612">
        <v>91365.279999999912</v>
      </c>
      <c r="F8" s="613">
        <v>0.95001283108674939</v>
      </c>
      <c r="G8" s="612">
        <v>408</v>
      </c>
      <c r="H8" s="613">
        <v>0.96</v>
      </c>
      <c r="I8" s="612">
        <v>4807.3999999999996</v>
      </c>
      <c r="J8" s="613">
        <v>4.9987168913250668E-2</v>
      </c>
      <c r="K8" s="612">
        <v>17</v>
      </c>
      <c r="L8" s="613">
        <v>0.04</v>
      </c>
      <c r="M8" s="612" t="s">
        <v>2</v>
      </c>
    </row>
    <row r="9" spans="1:13" ht="14.4" customHeight="1" x14ac:dyDescent="0.3">
      <c r="A9" s="610" t="s">
        <v>535</v>
      </c>
      <c r="B9" s="611" t="s">
        <v>6</v>
      </c>
      <c r="C9" s="612">
        <v>685800.13000000024</v>
      </c>
      <c r="D9" s="612">
        <v>1513</v>
      </c>
      <c r="E9" s="612">
        <v>292153.52999999991</v>
      </c>
      <c r="F9" s="613">
        <v>0.42600389999926042</v>
      </c>
      <c r="G9" s="612">
        <v>771</v>
      </c>
      <c r="H9" s="613">
        <v>0.50958360872438868</v>
      </c>
      <c r="I9" s="612">
        <v>393646.60000000033</v>
      </c>
      <c r="J9" s="613">
        <v>0.57399610000073953</v>
      </c>
      <c r="K9" s="612">
        <v>742</v>
      </c>
      <c r="L9" s="613">
        <v>0.49041639127561137</v>
      </c>
      <c r="M9" s="612" t="s">
        <v>548</v>
      </c>
    </row>
    <row r="11" spans="1:13" ht="14.4" customHeight="1" x14ac:dyDescent="0.3">
      <c r="A11" s="610">
        <v>50</v>
      </c>
      <c r="B11" s="611" t="s">
        <v>537</v>
      </c>
      <c r="C11" s="612" t="s">
        <v>536</v>
      </c>
      <c r="D11" s="612" t="s">
        <v>536</v>
      </c>
      <c r="E11" s="612" t="s">
        <v>536</v>
      </c>
      <c r="F11" s="613" t="s">
        <v>536</v>
      </c>
      <c r="G11" s="612" t="s">
        <v>536</v>
      </c>
      <c r="H11" s="613" t="s">
        <v>536</v>
      </c>
      <c r="I11" s="612" t="s">
        <v>536</v>
      </c>
      <c r="J11" s="613" t="s">
        <v>536</v>
      </c>
      <c r="K11" s="612" t="s">
        <v>536</v>
      </c>
      <c r="L11" s="613" t="s">
        <v>536</v>
      </c>
      <c r="M11" s="612" t="s">
        <v>157</v>
      </c>
    </row>
    <row r="12" spans="1:13" ht="14.4" customHeight="1" x14ac:dyDescent="0.3">
      <c r="A12" s="610">
        <v>89301501</v>
      </c>
      <c r="B12" s="611" t="s">
        <v>3007</v>
      </c>
      <c r="C12" s="612">
        <v>82150.240000000005</v>
      </c>
      <c r="D12" s="612">
        <v>336</v>
      </c>
      <c r="E12" s="612">
        <v>13782.59</v>
      </c>
      <c r="F12" s="613">
        <v>0.1677729730308761</v>
      </c>
      <c r="G12" s="612">
        <v>68</v>
      </c>
      <c r="H12" s="613">
        <v>0.20238095238095238</v>
      </c>
      <c r="I12" s="612">
        <v>68367.650000000009</v>
      </c>
      <c r="J12" s="613">
        <v>0.83222702696912398</v>
      </c>
      <c r="K12" s="612">
        <v>268</v>
      </c>
      <c r="L12" s="613">
        <v>0.79761904761904767</v>
      </c>
      <c r="M12" s="612" t="s">
        <v>2</v>
      </c>
    </row>
    <row r="13" spans="1:13" ht="14.4" customHeight="1" x14ac:dyDescent="0.3">
      <c r="A13" s="610" t="s">
        <v>3010</v>
      </c>
      <c r="B13" s="611" t="s">
        <v>3011</v>
      </c>
      <c r="C13" s="612">
        <v>82150.240000000005</v>
      </c>
      <c r="D13" s="612">
        <v>336</v>
      </c>
      <c r="E13" s="612">
        <v>13782.59</v>
      </c>
      <c r="F13" s="613">
        <v>0.1677729730308761</v>
      </c>
      <c r="G13" s="612">
        <v>68</v>
      </c>
      <c r="H13" s="613">
        <v>0.20238095238095238</v>
      </c>
      <c r="I13" s="612">
        <v>68367.650000000009</v>
      </c>
      <c r="J13" s="613">
        <v>0.83222702696912398</v>
      </c>
      <c r="K13" s="612">
        <v>268</v>
      </c>
      <c r="L13" s="613">
        <v>0.79761904761904767</v>
      </c>
      <c r="M13" s="612" t="s">
        <v>551</v>
      </c>
    </row>
    <row r="14" spans="1:13" ht="14.4" customHeight="1" x14ac:dyDescent="0.3">
      <c r="A14" s="610" t="s">
        <v>536</v>
      </c>
      <c r="B14" s="611" t="s">
        <v>536</v>
      </c>
      <c r="C14" s="612" t="s">
        <v>536</v>
      </c>
      <c r="D14" s="612" t="s">
        <v>536</v>
      </c>
      <c r="E14" s="612" t="s">
        <v>536</v>
      </c>
      <c r="F14" s="613" t="s">
        <v>536</v>
      </c>
      <c r="G14" s="612" t="s">
        <v>536</v>
      </c>
      <c r="H14" s="613" t="s">
        <v>536</v>
      </c>
      <c r="I14" s="612" t="s">
        <v>536</v>
      </c>
      <c r="J14" s="613" t="s">
        <v>536</v>
      </c>
      <c r="K14" s="612" t="s">
        <v>536</v>
      </c>
      <c r="L14" s="613" t="s">
        <v>536</v>
      </c>
      <c r="M14" s="612" t="s">
        <v>552</v>
      </c>
    </row>
    <row r="15" spans="1:13" ht="14.4" customHeight="1" x14ac:dyDescent="0.3">
      <c r="A15" s="610">
        <v>89301502</v>
      </c>
      <c r="B15" s="611" t="s">
        <v>3007</v>
      </c>
      <c r="C15" s="612">
        <v>507477.2100000002</v>
      </c>
      <c r="D15" s="612">
        <v>747</v>
      </c>
      <c r="E15" s="612">
        <v>187005.66000000003</v>
      </c>
      <c r="F15" s="613">
        <v>0.36850060715041755</v>
      </c>
      <c r="G15" s="612">
        <v>291</v>
      </c>
      <c r="H15" s="613">
        <v>0.38955823293172692</v>
      </c>
      <c r="I15" s="612">
        <v>320471.55000000016</v>
      </c>
      <c r="J15" s="613">
        <v>0.63149939284958245</v>
      </c>
      <c r="K15" s="612">
        <v>456</v>
      </c>
      <c r="L15" s="613">
        <v>0.61044176706827313</v>
      </c>
      <c r="M15" s="612" t="s">
        <v>2</v>
      </c>
    </row>
    <row r="16" spans="1:13" ht="14.4" customHeight="1" x14ac:dyDescent="0.3">
      <c r="A16" s="610">
        <v>89301502</v>
      </c>
      <c r="B16" s="611" t="s">
        <v>3008</v>
      </c>
      <c r="C16" s="612">
        <v>0</v>
      </c>
      <c r="D16" s="612">
        <v>5</v>
      </c>
      <c r="E16" s="612">
        <v>0</v>
      </c>
      <c r="F16" s="613" t="s">
        <v>536</v>
      </c>
      <c r="G16" s="612">
        <v>4</v>
      </c>
      <c r="H16" s="613">
        <v>0.8</v>
      </c>
      <c r="I16" s="612">
        <v>0</v>
      </c>
      <c r="J16" s="613" t="s">
        <v>536</v>
      </c>
      <c r="K16" s="612">
        <v>1</v>
      </c>
      <c r="L16" s="613">
        <v>0.2</v>
      </c>
      <c r="M16" s="612" t="s">
        <v>2</v>
      </c>
    </row>
    <row r="17" spans="1:13" ht="14.4" customHeight="1" x14ac:dyDescent="0.3">
      <c r="A17" s="610">
        <v>89301502</v>
      </c>
      <c r="B17" s="611" t="s">
        <v>3009</v>
      </c>
      <c r="C17" s="612">
        <v>96172.679999999906</v>
      </c>
      <c r="D17" s="612">
        <v>425</v>
      </c>
      <c r="E17" s="612">
        <v>91365.279999999912</v>
      </c>
      <c r="F17" s="613">
        <v>0.95001283108674939</v>
      </c>
      <c r="G17" s="612">
        <v>408</v>
      </c>
      <c r="H17" s="613">
        <v>0.96</v>
      </c>
      <c r="I17" s="612">
        <v>4807.3999999999996</v>
      </c>
      <c r="J17" s="613">
        <v>4.9987168913250668E-2</v>
      </c>
      <c r="K17" s="612">
        <v>17</v>
      </c>
      <c r="L17" s="613">
        <v>0.04</v>
      </c>
      <c r="M17" s="612" t="s">
        <v>2</v>
      </c>
    </row>
    <row r="18" spans="1:13" ht="14.4" customHeight="1" x14ac:dyDescent="0.3">
      <c r="A18" s="610" t="s">
        <v>3012</v>
      </c>
      <c r="B18" s="611" t="s">
        <v>3013</v>
      </c>
      <c r="C18" s="612">
        <v>603649.89000000013</v>
      </c>
      <c r="D18" s="612">
        <v>1177</v>
      </c>
      <c r="E18" s="612">
        <v>278370.93999999994</v>
      </c>
      <c r="F18" s="613">
        <v>0.46114634428244472</v>
      </c>
      <c r="G18" s="612">
        <v>703</v>
      </c>
      <c r="H18" s="613">
        <v>0.59728122344944778</v>
      </c>
      <c r="I18" s="612">
        <v>325278.95000000019</v>
      </c>
      <c r="J18" s="613">
        <v>0.53885365571755528</v>
      </c>
      <c r="K18" s="612">
        <v>474</v>
      </c>
      <c r="L18" s="613">
        <v>0.40271877655055227</v>
      </c>
      <c r="M18" s="612" t="s">
        <v>551</v>
      </c>
    </row>
    <row r="19" spans="1:13" ht="14.4" customHeight="1" x14ac:dyDescent="0.3">
      <c r="A19" s="610" t="s">
        <v>536</v>
      </c>
      <c r="B19" s="611" t="s">
        <v>536</v>
      </c>
      <c r="C19" s="612" t="s">
        <v>536</v>
      </c>
      <c r="D19" s="612" t="s">
        <v>536</v>
      </c>
      <c r="E19" s="612" t="s">
        <v>536</v>
      </c>
      <c r="F19" s="613" t="s">
        <v>536</v>
      </c>
      <c r="G19" s="612" t="s">
        <v>536</v>
      </c>
      <c r="H19" s="613" t="s">
        <v>536</v>
      </c>
      <c r="I19" s="612" t="s">
        <v>536</v>
      </c>
      <c r="J19" s="613" t="s">
        <v>536</v>
      </c>
      <c r="K19" s="612" t="s">
        <v>536</v>
      </c>
      <c r="L19" s="613" t="s">
        <v>536</v>
      </c>
      <c r="M19" s="612" t="s">
        <v>552</v>
      </c>
    </row>
    <row r="20" spans="1:13" ht="14.4" customHeight="1" x14ac:dyDescent="0.3">
      <c r="A20" s="610" t="s">
        <v>535</v>
      </c>
      <c r="B20" s="611" t="s">
        <v>3014</v>
      </c>
      <c r="C20" s="612">
        <v>685800.13000000012</v>
      </c>
      <c r="D20" s="612">
        <v>1513</v>
      </c>
      <c r="E20" s="612">
        <v>292153.52999999991</v>
      </c>
      <c r="F20" s="613">
        <v>0.42600389999926053</v>
      </c>
      <c r="G20" s="612">
        <v>771</v>
      </c>
      <c r="H20" s="613">
        <v>0.50958360872438868</v>
      </c>
      <c r="I20" s="612">
        <v>393646.60000000021</v>
      </c>
      <c r="J20" s="613">
        <v>0.57399610000073953</v>
      </c>
      <c r="K20" s="612">
        <v>742</v>
      </c>
      <c r="L20" s="613">
        <v>0.49041639127561137</v>
      </c>
      <c r="M20" s="612" t="s">
        <v>548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3" priority="15" stopIfTrue="1" operator="lessThan">
      <formula>0.6</formula>
    </cfRule>
  </conditionalFormatting>
  <conditionalFormatting sqref="B5:B9">
    <cfRule type="expression" dxfId="52" priority="12">
      <formula>AND(LEFT(M5,6)&lt;&gt;"mezera",M5&lt;&gt;"")</formula>
    </cfRule>
  </conditionalFormatting>
  <conditionalFormatting sqref="A5:A9">
    <cfRule type="expression" dxfId="51" priority="9">
      <formula>AND(M5&lt;&gt;"",M5&lt;&gt;"mezeraKL")</formula>
    </cfRule>
  </conditionalFormatting>
  <conditionalFormatting sqref="B5:L9">
    <cfRule type="expression" dxfId="50" priority="10">
      <formula>$M5="SumaNS"</formula>
    </cfRule>
    <cfRule type="expression" dxfId="49" priority="11">
      <formula>OR($M5="KL",$M5="SumaKL")</formula>
    </cfRule>
  </conditionalFormatting>
  <conditionalFormatting sqref="F5:F9">
    <cfRule type="cellIs" dxfId="48" priority="8" operator="lessThan">
      <formula>0.6</formula>
    </cfRule>
  </conditionalFormatting>
  <conditionalFormatting sqref="A5:L9">
    <cfRule type="expression" dxfId="47" priority="7">
      <formula>$M5&lt;&gt;""</formula>
    </cfRule>
  </conditionalFormatting>
  <conditionalFormatting sqref="B11:B20">
    <cfRule type="expression" dxfId="46" priority="6">
      <formula>AND(LEFT(M11,6)&lt;&gt;"mezera",M11&lt;&gt;"")</formula>
    </cfRule>
  </conditionalFormatting>
  <conditionalFormatting sqref="A11:A20">
    <cfRule type="expression" dxfId="45" priority="3">
      <formula>AND(M11&lt;&gt;"",M11&lt;&gt;"mezeraKL")</formula>
    </cfRule>
  </conditionalFormatting>
  <conditionalFormatting sqref="B11:L20">
    <cfRule type="expression" dxfId="44" priority="4">
      <formula>$M11="SumaNS"</formula>
    </cfRule>
    <cfRule type="expression" dxfId="43" priority="5">
      <formula>OR($M11="KL",$M11="SumaKL")</formula>
    </cfRule>
  </conditionalFormatting>
  <conditionalFormatting sqref="F11:F20">
    <cfRule type="cellIs" dxfId="42" priority="2" operator="lessThan">
      <formula>0.6</formula>
    </cfRule>
  </conditionalFormatting>
  <conditionalFormatting sqref="A11:L20">
    <cfRule type="expression" dxfId="41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74" t="s">
        <v>286</v>
      </c>
      <c r="B1" s="484"/>
      <c r="C1" s="484"/>
      <c r="D1" s="484"/>
      <c r="E1" s="484"/>
      <c r="F1" s="484"/>
      <c r="G1" s="484"/>
      <c r="H1" s="484"/>
      <c r="I1" s="484"/>
      <c r="J1" s="441"/>
      <c r="K1" s="441"/>
      <c r="L1" s="441"/>
      <c r="M1" s="441"/>
    </row>
    <row r="2" spans="1:13" ht="14.4" customHeight="1" thickBot="1" x14ac:dyDescent="0.35">
      <c r="A2" s="580" t="s">
        <v>297</v>
      </c>
      <c r="B2" s="97"/>
      <c r="C2" s="96"/>
      <c r="D2" s="97"/>
      <c r="E2" s="96"/>
      <c r="F2" s="97"/>
      <c r="G2" s="353"/>
      <c r="H2" s="97"/>
      <c r="I2" s="353"/>
    </row>
    <row r="3" spans="1:13" ht="14.4" customHeight="1" thickBot="1" x14ac:dyDescent="0.35">
      <c r="A3" s="374"/>
      <c r="B3" s="486" t="s">
        <v>18</v>
      </c>
      <c r="C3" s="488"/>
      <c r="D3" s="485"/>
      <c r="E3" s="373"/>
      <c r="F3" s="485" t="s">
        <v>19</v>
      </c>
      <c r="G3" s="485"/>
      <c r="H3" s="485"/>
      <c r="I3" s="485"/>
      <c r="J3" s="485" t="s">
        <v>285</v>
      </c>
      <c r="K3" s="485"/>
      <c r="L3" s="485"/>
      <c r="M3" s="487"/>
    </row>
    <row r="4" spans="1:13" ht="14.4" customHeight="1" thickBot="1" x14ac:dyDescent="0.35">
      <c r="A4" s="657" t="s">
        <v>264</v>
      </c>
      <c r="B4" s="661" t="s">
        <v>22</v>
      </c>
      <c r="C4" s="662"/>
      <c r="D4" s="661" t="s">
        <v>23</v>
      </c>
      <c r="E4" s="662"/>
      <c r="F4" s="661" t="s">
        <v>22</v>
      </c>
      <c r="G4" s="669" t="s">
        <v>5</v>
      </c>
      <c r="H4" s="661" t="s">
        <v>23</v>
      </c>
      <c r="I4" s="669" t="s">
        <v>5</v>
      </c>
      <c r="J4" s="661" t="s">
        <v>22</v>
      </c>
      <c r="K4" s="669" t="s">
        <v>5</v>
      </c>
      <c r="L4" s="661" t="s">
        <v>23</v>
      </c>
      <c r="M4" s="670" t="s">
        <v>5</v>
      </c>
    </row>
    <row r="5" spans="1:13" ht="14.4" customHeight="1" x14ac:dyDescent="0.3">
      <c r="A5" s="658" t="s">
        <v>3015</v>
      </c>
      <c r="B5" s="663">
        <v>12610.54</v>
      </c>
      <c r="C5" s="620">
        <v>1</v>
      </c>
      <c r="D5" s="666">
        <v>55</v>
      </c>
      <c r="E5" s="674" t="s">
        <v>3015</v>
      </c>
      <c r="F5" s="663">
        <v>6438.58</v>
      </c>
      <c r="G5" s="641">
        <v>0.5105713157406423</v>
      </c>
      <c r="H5" s="623">
        <v>20</v>
      </c>
      <c r="I5" s="671">
        <v>0.36363636363636365</v>
      </c>
      <c r="J5" s="677">
        <v>6171.9600000000009</v>
      </c>
      <c r="K5" s="641">
        <v>0.4894286842593577</v>
      </c>
      <c r="L5" s="623">
        <v>35</v>
      </c>
      <c r="M5" s="671">
        <v>0.63636363636363635</v>
      </c>
    </row>
    <row r="6" spans="1:13" ht="14.4" customHeight="1" x14ac:dyDescent="0.3">
      <c r="A6" s="659" t="s">
        <v>3016</v>
      </c>
      <c r="B6" s="664">
        <v>343.3</v>
      </c>
      <c r="C6" s="626">
        <v>1</v>
      </c>
      <c r="D6" s="667">
        <v>3</v>
      </c>
      <c r="E6" s="675" t="s">
        <v>3016</v>
      </c>
      <c r="F6" s="664"/>
      <c r="G6" s="642">
        <v>0</v>
      </c>
      <c r="H6" s="629"/>
      <c r="I6" s="672">
        <v>0</v>
      </c>
      <c r="J6" s="678">
        <v>343.3</v>
      </c>
      <c r="K6" s="642">
        <v>1</v>
      </c>
      <c r="L6" s="629">
        <v>3</v>
      </c>
      <c r="M6" s="672">
        <v>1</v>
      </c>
    </row>
    <row r="7" spans="1:13" ht="14.4" customHeight="1" x14ac:dyDescent="0.3">
      <c r="A7" s="659" t="s">
        <v>3017</v>
      </c>
      <c r="B7" s="664">
        <v>2590.9399999999996</v>
      </c>
      <c r="C7" s="626">
        <v>1</v>
      </c>
      <c r="D7" s="667">
        <v>21</v>
      </c>
      <c r="E7" s="675" t="s">
        <v>3017</v>
      </c>
      <c r="F7" s="664">
        <v>0</v>
      </c>
      <c r="G7" s="642">
        <v>0</v>
      </c>
      <c r="H7" s="629">
        <v>6</v>
      </c>
      <c r="I7" s="672">
        <v>0.2857142857142857</v>
      </c>
      <c r="J7" s="678">
        <v>2590.9399999999996</v>
      </c>
      <c r="K7" s="642">
        <v>1</v>
      </c>
      <c r="L7" s="629">
        <v>15</v>
      </c>
      <c r="M7" s="672">
        <v>0.7142857142857143</v>
      </c>
    </row>
    <row r="8" spans="1:13" ht="14.4" customHeight="1" x14ac:dyDescent="0.3">
      <c r="A8" s="659" t="s">
        <v>3018</v>
      </c>
      <c r="B8" s="664">
        <v>87830.479999999981</v>
      </c>
      <c r="C8" s="626">
        <v>1</v>
      </c>
      <c r="D8" s="667">
        <v>242</v>
      </c>
      <c r="E8" s="675" t="s">
        <v>3018</v>
      </c>
      <c r="F8" s="664">
        <v>44217.349999999977</v>
      </c>
      <c r="G8" s="642">
        <v>0.50343969428380653</v>
      </c>
      <c r="H8" s="629">
        <v>155</v>
      </c>
      <c r="I8" s="672">
        <v>0.64049586776859502</v>
      </c>
      <c r="J8" s="678">
        <v>43613.13</v>
      </c>
      <c r="K8" s="642">
        <v>0.49656030571619336</v>
      </c>
      <c r="L8" s="629">
        <v>87</v>
      </c>
      <c r="M8" s="672">
        <v>0.35950413223140498</v>
      </c>
    </row>
    <row r="9" spans="1:13" ht="14.4" customHeight="1" x14ac:dyDescent="0.3">
      <c r="A9" s="659" t="s">
        <v>3019</v>
      </c>
      <c r="B9" s="664">
        <v>11342.550000000001</v>
      </c>
      <c r="C9" s="626">
        <v>1</v>
      </c>
      <c r="D9" s="667">
        <v>45</v>
      </c>
      <c r="E9" s="675" t="s">
        <v>3019</v>
      </c>
      <c r="F9" s="664">
        <v>2853.3100000000009</v>
      </c>
      <c r="G9" s="642">
        <v>0.2515580711568387</v>
      </c>
      <c r="H9" s="629">
        <v>19</v>
      </c>
      <c r="I9" s="672">
        <v>0.42222222222222222</v>
      </c>
      <c r="J9" s="678">
        <v>8489.24</v>
      </c>
      <c r="K9" s="642">
        <v>0.7484419288431613</v>
      </c>
      <c r="L9" s="629">
        <v>26</v>
      </c>
      <c r="M9" s="672">
        <v>0.57777777777777772</v>
      </c>
    </row>
    <row r="10" spans="1:13" ht="14.4" customHeight="1" x14ac:dyDescent="0.3">
      <c r="A10" s="659" t="s">
        <v>3020</v>
      </c>
      <c r="B10" s="664">
        <v>6449.2100000000009</v>
      </c>
      <c r="C10" s="626">
        <v>1</v>
      </c>
      <c r="D10" s="667">
        <v>37</v>
      </c>
      <c r="E10" s="675" t="s">
        <v>3020</v>
      </c>
      <c r="F10" s="664">
        <v>874.11999999999989</v>
      </c>
      <c r="G10" s="642">
        <v>0.13553908153091615</v>
      </c>
      <c r="H10" s="629">
        <v>8</v>
      </c>
      <c r="I10" s="672">
        <v>0.21621621621621623</v>
      </c>
      <c r="J10" s="678">
        <v>5575.0900000000011</v>
      </c>
      <c r="K10" s="642">
        <v>0.86446091846908379</v>
      </c>
      <c r="L10" s="629">
        <v>29</v>
      </c>
      <c r="M10" s="672">
        <v>0.78378378378378377</v>
      </c>
    </row>
    <row r="11" spans="1:13" ht="14.4" customHeight="1" x14ac:dyDescent="0.3">
      <c r="A11" s="659" t="s">
        <v>3021</v>
      </c>
      <c r="B11" s="664">
        <v>3479.8700000000003</v>
      </c>
      <c r="C11" s="626">
        <v>1</v>
      </c>
      <c r="D11" s="667">
        <v>12</v>
      </c>
      <c r="E11" s="675" t="s">
        <v>3021</v>
      </c>
      <c r="F11" s="664">
        <v>939.28000000000009</v>
      </c>
      <c r="G11" s="642">
        <v>0.26991812912551333</v>
      </c>
      <c r="H11" s="629">
        <v>3</v>
      </c>
      <c r="I11" s="672">
        <v>0.25</v>
      </c>
      <c r="J11" s="678">
        <v>2540.59</v>
      </c>
      <c r="K11" s="642">
        <v>0.73008187087448662</v>
      </c>
      <c r="L11" s="629">
        <v>9</v>
      </c>
      <c r="M11" s="672">
        <v>0.75</v>
      </c>
    </row>
    <row r="12" spans="1:13" ht="14.4" customHeight="1" x14ac:dyDescent="0.3">
      <c r="A12" s="659" t="s">
        <v>3022</v>
      </c>
      <c r="B12" s="664">
        <v>2426.1200000000003</v>
      </c>
      <c r="C12" s="626">
        <v>1</v>
      </c>
      <c r="D12" s="667">
        <v>15</v>
      </c>
      <c r="E12" s="675" t="s">
        <v>3022</v>
      </c>
      <c r="F12" s="664">
        <v>1858.5700000000002</v>
      </c>
      <c r="G12" s="642">
        <v>0.76606680625855272</v>
      </c>
      <c r="H12" s="629">
        <v>13</v>
      </c>
      <c r="I12" s="672">
        <v>0.8666666666666667</v>
      </c>
      <c r="J12" s="678">
        <v>567.55000000000007</v>
      </c>
      <c r="K12" s="642">
        <v>0.23393319374144725</v>
      </c>
      <c r="L12" s="629">
        <v>2</v>
      </c>
      <c r="M12" s="672">
        <v>0.13333333333333333</v>
      </c>
    </row>
    <row r="13" spans="1:13" ht="14.4" customHeight="1" x14ac:dyDescent="0.3">
      <c r="A13" s="659" t="s">
        <v>3023</v>
      </c>
      <c r="B13" s="664">
        <v>330890.25000000012</v>
      </c>
      <c r="C13" s="626">
        <v>1</v>
      </c>
      <c r="D13" s="667">
        <v>512</v>
      </c>
      <c r="E13" s="675" t="s">
        <v>3023</v>
      </c>
      <c r="F13" s="664">
        <v>153953.34</v>
      </c>
      <c r="G13" s="642">
        <v>0.46527010088692533</v>
      </c>
      <c r="H13" s="629">
        <v>260</v>
      </c>
      <c r="I13" s="672">
        <v>0.5078125</v>
      </c>
      <c r="J13" s="678">
        <v>176936.91000000015</v>
      </c>
      <c r="K13" s="642">
        <v>0.53472989911307478</v>
      </c>
      <c r="L13" s="629">
        <v>252</v>
      </c>
      <c r="M13" s="672">
        <v>0.4921875</v>
      </c>
    </row>
    <row r="14" spans="1:13" ht="14.4" customHeight="1" x14ac:dyDescent="0.3">
      <c r="A14" s="659" t="s">
        <v>3024</v>
      </c>
      <c r="B14" s="664">
        <v>62097.199999999953</v>
      </c>
      <c r="C14" s="626">
        <v>1</v>
      </c>
      <c r="D14" s="667">
        <v>202</v>
      </c>
      <c r="E14" s="675" t="s">
        <v>3024</v>
      </c>
      <c r="F14" s="664">
        <v>36498.669999999962</v>
      </c>
      <c r="G14" s="642">
        <v>0.58776675920975485</v>
      </c>
      <c r="H14" s="629">
        <v>154</v>
      </c>
      <c r="I14" s="672">
        <v>0.76237623762376239</v>
      </c>
      <c r="J14" s="678">
        <v>25598.529999999995</v>
      </c>
      <c r="K14" s="642">
        <v>0.4122332407902452</v>
      </c>
      <c r="L14" s="629">
        <v>48</v>
      </c>
      <c r="M14" s="672">
        <v>0.23762376237623761</v>
      </c>
    </row>
    <row r="15" spans="1:13" ht="14.4" customHeight="1" x14ac:dyDescent="0.3">
      <c r="A15" s="659" t="s">
        <v>3025</v>
      </c>
      <c r="B15" s="664">
        <v>14936.489999999998</v>
      </c>
      <c r="C15" s="626">
        <v>1</v>
      </c>
      <c r="D15" s="667">
        <v>67</v>
      </c>
      <c r="E15" s="675" t="s">
        <v>3025</v>
      </c>
      <c r="F15" s="664">
        <v>3243.2599999999993</v>
      </c>
      <c r="G15" s="642">
        <v>0.21713669007912834</v>
      </c>
      <c r="H15" s="629">
        <v>18</v>
      </c>
      <c r="I15" s="672">
        <v>0.26865671641791045</v>
      </c>
      <c r="J15" s="678">
        <v>11693.23</v>
      </c>
      <c r="K15" s="642">
        <v>0.78286330992087172</v>
      </c>
      <c r="L15" s="629">
        <v>49</v>
      </c>
      <c r="M15" s="672">
        <v>0.73134328358208955</v>
      </c>
    </row>
    <row r="16" spans="1:13" ht="14.4" customHeight="1" x14ac:dyDescent="0.3">
      <c r="A16" s="659" t="s">
        <v>3026</v>
      </c>
      <c r="B16" s="664">
        <v>6195.7699999999995</v>
      </c>
      <c r="C16" s="626">
        <v>1</v>
      </c>
      <c r="D16" s="667">
        <v>23</v>
      </c>
      <c r="E16" s="675" t="s">
        <v>3026</v>
      </c>
      <c r="F16" s="664">
        <v>3347.6099999999997</v>
      </c>
      <c r="G16" s="642">
        <v>0.54030572471218263</v>
      </c>
      <c r="H16" s="629">
        <v>9</v>
      </c>
      <c r="I16" s="672">
        <v>0.39130434782608697</v>
      </c>
      <c r="J16" s="678">
        <v>2848.16</v>
      </c>
      <c r="K16" s="642">
        <v>0.45969427528781737</v>
      </c>
      <c r="L16" s="629">
        <v>14</v>
      </c>
      <c r="M16" s="672">
        <v>0.60869565217391308</v>
      </c>
    </row>
    <row r="17" spans="1:13" ht="14.4" customHeight="1" x14ac:dyDescent="0.3">
      <c r="A17" s="659" t="s">
        <v>3027</v>
      </c>
      <c r="B17" s="664">
        <v>14795.529999999999</v>
      </c>
      <c r="C17" s="626">
        <v>1</v>
      </c>
      <c r="D17" s="667">
        <v>48</v>
      </c>
      <c r="E17" s="675" t="s">
        <v>3027</v>
      </c>
      <c r="F17" s="664">
        <v>3205.4100000000008</v>
      </c>
      <c r="G17" s="642">
        <v>0.21664719006348546</v>
      </c>
      <c r="H17" s="629">
        <v>14</v>
      </c>
      <c r="I17" s="672">
        <v>0.29166666666666669</v>
      </c>
      <c r="J17" s="678">
        <v>11590.119999999999</v>
      </c>
      <c r="K17" s="642">
        <v>0.78335280993651457</v>
      </c>
      <c r="L17" s="629">
        <v>34</v>
      </c>
      <c r="M17" s="672">
        <v>0.70833333333333337</v>
      </c>
    </row>
    <row r="18" spans="1:13" ht="14.4" customHeight="1" thickBot="1" x14ac:dyDescent="0.35">
      <c r="A18" s="660" t="s">
        <v>3028</v>
      </c>
      <c r="B18" s="665">
        <v>129811.88</v>
      </c>
      <c r="C18" s="632">
        <v>1</v>
      </c>
      <c r="D18" s="668">
        <v>231</v>
      </c>
      <c r="E18" s="676" t="s">
        <v>3028</v>
      </c>
      <c r="F18" s="665">
        <v>34724.030000000006</v>
      </c>
      <c r="G18" s="643">
        <v>0.267495008931386</v>
      </c>
      <c r="H18" s="635">
        <v>92</v>
      </c>
      <c r="I18" s="673">
        <v>0.39826839826839827</v>
      </c>
      <c r="J18" s="679">
        <v>95087.85</v>
      </c>
      <c r="K18" s="643">
        <v>0.73250499106861411</v>
      </c>
      <c r="L18" s="635">
        <v>139</v>
      </c>
      <c r="M18" s="673">
        <v>0.60173160173160178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30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6.664062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67" t="s">
        <v>270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</row>
    <row r="2" spans="1:21" ht="14.4" customHeight="1" thickBot="1" x14ac:dyDescent="0.35">
      <c r="A2" s="580" t="s">
        <v>297</v>
      </c>
      <c r="B2" s="87"/>
      <c r="C2" s="96"/>
      <c r="D2" s="96"/>
      <c r="E2" s="37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92"/>
      <c r="B3" s="493"/>
      <c r="C3" s="493"/>
      <c r="D3" s="493"/>
      <c r="E3" s="493"/>
      <c r="F3" s="493"/>
      <c r="G3" s="493"/>
      <c r="H3" s="493"/>
      <c r="I3" s="493"/>
      <c r="J3" s="493"/>
      <c r="K3" s="494" t="s">
        <v>255</v>
      </c>
      <c r="L3" s="495"/>
      <c r="M3" s="100">
        <f>SUBTOTAL(9,M7:M1048576)</f>
        <v>685800.13</v>
      </c>
      <c r="N3" s="100">
        <f>SUBTOTAL(9,N7:N1048576)</f>
        <v>3867</v>
      </c>
      <c r="O3" s="100">
        <f>SUBTOTAL(9,O7:O1048576)</f>
        <v>1513</v>
      </c>
      <c r="P3" s="100">
        <f>SUBTOTAL(9,P7:P1048576)</f>
        <v>292153.52999999991</v>
      </c>
      <c r="Q3" s="101">
        <f>IF(M3=0,0,P3/M3)</f>
        <v>0.42600389999926058</v>
      </c>
      <c r="R3" s="100">
        <f>SUBTOTAL(9,R7:R1048576)</f>
        <v>2106</v>
      </c>
      <c r="S3" s="101">
        <f>IF(N3=0,0,R3/N3)</f>
        <v>0.54460822342901472</v>
      </c>
      <c r="T3" s="100">
        <f>SUBTOTAL(9,T7:T1048576)</f>
        <v>771</v>
      </c>
      <c r="U3" s="102">
        <f>IF(O3=0,0,T3/O3)</f>
        <v>0.50958360872438868</v>
      </c>
    </row>
    <row r="4" spans="1:21" ht="14.4" customHeight="1" x14ac:dyDescent="0.3">
      <c r="A4" s="103"/>
      <c r="B4" s="104"/>
      <c r="C4" s="104"/>
      <c r="D4" s="105"/>
      <c r="E4" s="375"/>
      <c r="F4" s="104"/>
      <c r="G4" s="104"/>
      <c r="H4" s="104"/>
      <c r="I4" s="104"/>
      <c r="J4" s="104"/>
      <c r="K4" s="104"/>
      <c r="L4" s="104"/>
      <c r="M4" s="496" t="s">
        <v>18</v>
      </c>
      <c r="N4" s="497"/>
      <c r="O4" s="497"/>
      <c r="P4" s="498" t="s">
        <v>24</v>
      </c>
      <c r="Q4" s="497"/>
      <c r="R4" s="497"/>
      <c r="S4" s="497"/>
      <c r="T4" s="497"/>
      <c r="U4" s="499"/>
    </row>
    <row r="5" spans="1:21" ht="14.4" customHeight="1" thickBot="1" x14ac:dyDescent="0.35">
      <c r="A5" s="106"/>
      <c r="B5" s="107"/>
      <c r="C5" s="104"/>
      <c r="D5" s="105"/>
      <c r="E5" s="375"/>
      <c r="F5" s="104"/>
      <c r="G5" s="104"/>
      <c r="H5" s="104"/>
      <c r="I5" s="104"/>
      <c r="J5" s="104"/>
      <c r="K5" s="104"/>
      <c r="L5" s="104"/>
      <c r="M5" s="185" t="s">
        <v>25</v>
      </c>
      <c r="N5" s="186" t="s">
        <v>16</v>
      </c>
      <c r="O5" s="186" t="s">
        <v>23</v>
      </c>
      <c r="P5" s="489" t="s">
        <v>25</v>
      </c>
      <c r="Q5" s="490"/>
      <c r="R5" s="489" t="s">
        <v>16</v>
      </c>
      <c r="S5" s="490"/>
      <c r="T5" s="489" t="s">
        <v>23</v>
      </c>
      <c r="U5" s="491"/>
    </row>
    <row r="6" spans="1:21" s="89" customFormat="1" ht="14.4" customHeight="1" thickBot="1" x14ac:dyDescent="0.35">
      <c r="A6" s="680" t="s">
        <v>26</v>
      </c>
      <c r="B6" s="681" t="s">
        <v>8</v>
      </c>
      <c r="C6" s="680" t="s">
        <v>27</v>
      </c>
      <c r="D6" s="681" t="s">
        <v>9</v>
      </c>
      <c r="E6" s="681" t="s">
        <v>288</v>
      </c>
      <c r="F6" s="681" t="s">
        <v>28</v>
      </c>
      <c r="G6" s="681" t="s">
        <v>29</v>
      </c>
      <c r="H6" s="681" t="s">
        <v>11</v>
      </c>
      <c r="I6" s="681" t="s">
        <v>13</v>
      </c>
      <c r="J6" s="681" t="s">
        <v>14</v>
      </c>
      <c r="K6" s="681" t="s">
        <v>15</v>
      </c>
      <c r="L6" s="681" t="s">
        <v>30</v>
      </c>
      <c r="M6" s="682" t="s">
        <v>17</v>
      </c>
      <c r="N6" s="683" t="s">
        <v>31</v>
      </c>
      <c r="O6" s="683" t="s">
        <v>31</v>
      </c>
      <c r="P6" s="683" t="s">
        <v>17</v>
      </c>
      <c r="Q6" s="683" t="s">
        <v>5</v>
      </c>
      <c r="R6" s="683" t="s">
        <v>31</v>
      </c>
      <c r="S6" s="683" t="s">
        <v>5</v>
      </c>
      <c r="T6" s="683" t="s">
        <v>31</v>
      </c>
      <c r="U6" s="684" t="s">
        <v>5</v>
      </c>
    </row>
    <row r="7" spans="1:21" ht="14.4" customHeight="1" x14ac:dyDescent="0.3">
      <c r="A7" s="619">
        <v>50</v>
      </c>
      <c r="B7" s="620" t="s">
        <v>537</v>
      </c>
      <c r="C7" s="620">
        <v>89301501</v>
      </c>
      <c r="D7" s="685" t="s">
        <v>4148</v>
      </c>
      <c r="E7" s="686" t="s">
        <v>3015</v>
      </c>
      <c r="F7" s="620" t="s">
        <v>3007</v>
      </c>
      <c r="G7" s="620" t="s">
        <v>3029</v>
      </c>
      <c r="H7" s="620" t="s">
        <v>1511</v>
      </c>
      <c r="I7" s="620" t="s">
        <v>1523</v>
      </c>
      <c r="J7" s="620" t="s">
        <v>1524</v>
      </c>
      <c r="K7" s="620" t="s">
        <v>2830</v>
      </c>
      <c r="L7" s="621">
        <v>121.16</v>
      </c>
      <c r="M7" s="621">
        <v>242.32</v>
      </c>
      <c r="N7" s="620">
        <v>2</v>
      </c>
      <c r="O7" s="687">
        <v>1</v>
      </c>
      <c r="P7" s="621"/>
      <c r="Q7" s="641">
        <v>0</v>
      </c>
      <c r="R7" s="620"/>
      <c r="S7" s="641">
        <v>0</v>
      </c>
      <c r="T7" s="687"/>
      <c r="U7" s="671">
        <v>0</v>
      </c>
    </row>
    <row r="8" spans="1:21" ht="14.4" customHeight="1" x14ac:dyDescent="0.3">
      <c r="A8" s="625">
        <v>50</v>
      </c>
      <c r="B8" s="626" t="s">
        <v>537</v>
      </c>
      <c r="C8" s="626">
        <v>89301501</v>
      </c>
      <c r="D8" s="688" t="s">
        <v>4148</v>
      </c>
      <c r="E8" s="689" t="s">
        <v>3015</v>
      </c>
      <c r="F8" s="626" t="s">
        <v>3007</v>
      </c>
      <c r="G8" s="626" t="s">
        <v>3030</v>
      </c>
      <c r="H8" s="626" t="s">
        <v>536</v>
      </c>
      <c r="I8" s="626" t="s">
        <v>3031</v>
      </c>
      <c r="J8" s="626" t="s">
        <v>1666</v>
      </c>
      <c r="K8" s="626" t="s">
        <v>3032</v>
      </c>
      <c r="L8" s="627">
        <v>0</v>
      </c>
      <c r="M8" s="627">
        <v>0</v>
      </c>
      <c r="N8" s="626">
        <v>1</v>
      </c>
      <c r="O8" s="690">
        <v>0.5</v>
      </c>
      <c r="P8" s="627">
        <v>0</v>
      </c>
      <c r="Q8" s="642"/>
      <c r="R8" s="626">
        <v>1</v>
      </c>
      <c r="S8" s="642">
        <v>1</v>
      </c>
      <c r="T8" s="690">
        <v>0.5</v>
      </c>
      <c r="U8" s="672">
        <v>1</v>
      </c>
    </row>
    <row r="9" spans="1:21" ht="14.4" customHeight="1" x14ac:dyDescent="0.3">
      <c r="A9" s="625">
        <v>50</v>
      </c>
      <c r="B9" s="626" t="s">
        <v>537</v>
      </c>
      <c r="C9" s="626">
        <v>89301501</v>
      </c>
      <c r="D9" s="688" t="s">
        <v>4148</v>
      </c>
      <c r="E9" s="689" t="s">
        <v>3015</v>
      </c>
      <c r="F9" s="626" t="s">
        <v>3007</v>
      </c>
      <c r="G9" s="626" t="s">
        <v>3030</v>
      </c>
      <c r="H9" s="626" t="s">
        <v>1511</v>
      </c>
      <c r="I9" s="626" t="s">
        <v>3033</v>
      </c>
      <c r="J9" s="626" t="s">
        <v>1660</v>
      </c>
      <c r="K9" s="626" t="s">
        <v>585</v>
      </c>
      <c r="L9" s="627">
        <v>0</v>
      </c>
      <c r="M9" s="627">
        <v>0</v>
      </c>
      <c r="N9" s="626">
        <v>1</v>
      </c>
      <c r="O9" s="690">
        <v>1</v>
      </c>
      <c r="P9" s="627">
        <v>0</v>
      </c>
      <c r="Q9" s="642"/>
      <c r="R9" s="626">
        <v>1</v>
      </c>
      <c r="S9" s="642">
        <v>1</v>
      </c>
      <c r="T9" s="690">
        <v>1</v>
      </c>
      <c r="U9" s="672">
        <v>1</v>
      </c>
    </row>
    <row r="10" spans="1:21" ht="14.4" customHeight="1" x14ac:dyDescent="0.3">
      <c r="A10" s="625">
        <v>50</v>
      </c>
      <c r="B10" s="626" t="s">
        <v>537</v>
      </c>
      <c r="C10" s="626">
        <v>89301501</v>
      </c>
      <c r="D10" s="688" t="s">
        <v>4148</v>
      </c>
      <c r="E10" s="689" t="s">
        <v>3015</v>
      </c>
      <c r="F10" s="626" t="s">
        <v>3007</v>
      </c>
      <c r="G10" s="626" t="s">
        <v>3030</v>
      </c>
      <c r="H10" s="626" t="s">
        <v>536</v>
      </c>
      <c r="I10" s="626" t="s">
        <v>3034</v>
      </c>
      <c r="J10" s="626" t="s">
        <v>3035</v>
      </c>
      <c r="K10" s="626" t="s">
        <v>585</v>
      </c>
      <c r="L10" s="627">
        <v>60.92</v>
      </c>
      <c r="M10" s="627">
        <v>60.92</v>
      </c>
      <c r="N10" s="626">
        <v>1</v>
      </c>
      <c r="O10" s="690">
        <v>1</v>
      </c>
      <c r="P10" s="627"/>
      <c r="Q10" s="642">
        <v>0</v>
      </c>
      <c r="R10" s="626"/>
      <c r="S10" s="642">
        <v>0</v>
      </c>
      <c r="T10" s="690"/>
      <c r="U10" s="672">
        <v>0</v>
      </c>
    </row>
    <row r="11" spans="1:21" ht="14.4" customHeight="1" x14ac:dyDescent="0.3">
      <c r="A11" s="625">
        <v>50</v>
      </c>
      <c r="B11" s="626" t="s">
        <v>537</v>
      </c>
      <c r="C11" s="626">
        <v>89301501</v>
      </c>
      <c r="D11" s="688" t="s">
        <v>4148</v>
      </c>
      <c r="E11" s="689" t="s">
        <v>3015</v>
      </c>
      <c r="F11" s="626" t="s">
        <v>3007</v>
      </c>
      <c r="G11" s="626" t="s">
        <v>3036</v>
      </c>
      <c r="H11" s="626" t="s">
        <v>536</v>
      </c>
      <c r="I11" s="626" t="s">
        <v>3037</v>
      </c>
      <c r="J11" s="626" t="s">
        <v>2865</v>
      </c>
      <c r="K11" s="626" t="s">
        <v>3038</v>
      </c>
      <c r="L11" s="627">
        <v>0</v>
      </c>
      <c r="M11" s="627">
        <v>0</v>
      </c>
      <c r="N11" s="626">
        <v>1</v>
      </c>
      <c r="O11" s="690">
        <v>0.5</v>
      </c>
      <c r="P11" s="627"/>
      <c r="Q11" s="642"/>
      <c r="R11" s="626"/>
      <c r="S11" s="642">
        <v>0</v>
      </c>
      <c r="T11" s="690"/>
      <c r="U11" s="672">
        <v>0</v>
      </c>
    </row>
    <row r="12" spans="1:21" ht="14.4" customHeight="1" x14ac:dyDescent="0.3">
      <c r="A12" s="625">
        <v>50</v>
      </c>
      <c r="B12" s="626" t="s">
        <v>537</v>
      </c>
      <c r="C12" s="626">
        <v>89301501</v>
      </c>
      <c r="D12" s="688" t="s">
        <v>4148</v>
      </c>
      <c r="E12" s="689" t="s">
        <v>3015</v>
      </c>
      <c r="F12" s="626" t="s">
        <v>3007</v>
      </c>
      <c r="G12" s="626" t="s">
        <v>3036</v>
      </c>
      <c r="H12" s="626" t="s">
        <v>536</v>
      </c>
      <c r="I12" s="626" t="s">
        <v>3039</v>
      </c>
      <c r="J12" s="626" t="s">
        <v>2865</v>
      </c>
      <c r="K12" s="626" t="s">
        <v>1582</v>
      </c>
      <c r="L12" s="627">
        <v>0</v>
      </c>
      <c r="M12" s="627">
        <v>0</v>
      </c>
      <c r="N12" s="626">
        <v>1</v>
      </c>
      <c r="O12" s="690">
        <v>0.5</v>
      </c>
      <c r="P12" s="627"/>
      <c r="Q12" s="642"/>
      <c r="R12" s="626"/>
      <c r="S12" s="642">
        <v>0</v>
      </c>
      <c r="T12" s="690"/>
      <c r="U12" s="672">
        <v>0</v>
      </c>
    </row>
    <row r="13" spans="1:21" ht="14.4" customHeight="1" x14ac:dyDescent="0.3">
      <c r="A13" s="625">
        <v>50</v>
      </c>
      <c r="B13" s="626" t="s">
        <v>537</v>
      </c>
      <c r="C13" s="626">
        <v>89301501</v>
      </c>
      <c r="D13" s="688" t="s">
        <v>4148</v>
      </c>
      <c r="E13" s="689" t="s">
        <v>3015</v>
      </c>
      <c r="F13" s="626" t="s">
        <v>3007</v>
      </c>
      <c r="G13" s="626" t="s">
        <v>3036</v>
      </c>
      <c r="H13" s="626" t="s">
        <v>536</v>
      </c>
      <c r="I13" s="626" t="s">
        <v>3040</v>
      </c>
      <c r="J13" s="626" t="s">
        <v>1712</v>
      </c>
      <c r="K13" s="626" t="s">
        <v>3041</v>
      </c>
      <c r="L13" s="627">
        <v>0</v>
      </c>
      <c r="M13" s="627">
        <v>0</v>
      </c>
      <c r="N13" s="626">
        <v>1</v>
      </c>
      <c r="O13" s="690">
        <v>0.5</v>
      </c>
      <c r="P13" s="627"/>
      <c r="Q13" s="642"/>
      <c r="R13" s="626"/>
      <c r="S13" s="642">
        <v>0</v>
      </c>
      <c r="T13" s="690"/>
      <c r="U13" s="672">
        <v>0</v>
      </c>
    </row>
    <row r="14" spans="1:21" ht="14.4" customHeight="1" x14ac:dyDescent="0.3">
      <c r="A14" s="625">
        <v>50</v>
      </c>
      <c r="B14" s="626" t="s">
        <v>537</v>
      </c>
      <c r="C14" s="626">
        <v>89301501</v>
      </c>
      <c r="D14" s="688" t="s">
        <v>4148</v>
      </c>
      <c r="E14" s="689" t="s">
        <v>3015</v>
      </c>
      <c r="F14" s="626" t="s">
        <v>3007</v>
      </c>
      <c r="G14" s="626" t="s">
        <v>3036</v>
      </c>
      <c r="H14" s="626" t="s">
        <v>536</v>
      </c>
      <c r="I14" s="626" t="s">
        <v>3042</v>
      </c>
      <c r="J14" s="626" t="s">
        <v>1712</v>
      </c>
      <c r="K14" s="626" t="s">
        <v>3043</v>
      </c>
      <c r="L14" s="627">
        <v>0</v>
      </c>
      <c r="M14" s="627">
        <v>0</v>
      </c>
      <c r="N14" s="626">
        <v>2</v>
      </c>
      <c r="O14" s="690">
        <v>1.5</v>
      </c>
      <c r="P14" s="627"/>
      <c r="Q14" s="642"/>
      <c r="R14" s="626"/>
      <c r="S14" s="642">
        <v>0</v>
      </c>
      <c r="T14" s="690"/>
      <c r="U14" s="672">
        <v>0</v>
      </c>
    </row>
    <row r="15" spans="1:21" ht="14.4" customHeight="1" x14ac:dyDescent="0.3">
      <c r="A15" s="625">
        <v>50</v>
      </c>
      <c r="B15" s="626" t="s">
        <v>537</v>
      </c>
      <c r="C15" s="626">
        <v>89301501</v>
      </c>
      <c r="D15" s="688" t="s">
        <v>4148</v>
      </c>
      <c r="E15" s="689" t="s">
        <v>3015</v>
      </c>
      <c r="F15" s="626" t="s">
        <v>3007</v>
      </c>
      <c r="G15" s="626" t="s">
        <v>3036</v>
      </c>
      <c r="H15" s="626" t="s">
        <v>536</v>
      </c>
      <c r="I15" s="626" t="s">
        <v>3044</v>
      </c>
      <c r="J15" s="626" t="s">
        <v>3045</v>
      </c>
      <c r="K15" s="626" t="s">
        <v>601</v>
      </c>
      <c r="L15" s="627">
        <v>262.33999999999997</v>
      </c>
      <c r="M15" s="627">
        <v>262.33999999999997</v>
      </c>
      <c r="N15" s="626">
        <v>1</v>
      </c>
      <c r="O15" s="690">
        <v>0.5</v>
      </c>
      <c r="P15" s="627"/>
      <c r="Q15" s="642">
        <v>0</v>
      </c>
      <c r="R15" s="626"/>
      <c r="S15" s="642">
        <v>0</v>
      </c>
      <c r="T15" s="690"/>
      <c r="U15" s="672">
        <v>0</v>
      </c>
    </row>
    <row r="16" spans="1:21" ht="14.4" customHeight="1" x14ac:dyDescent="0.3">
      <c r="A16" s="625">
        <v>50</v>
      </c>
      <c r="B16" s="626" t="s">
        <v>537</v>
      </c>
      <c r="C16" s="626">
        <v>89301501</v>
      </c>
      <c r="D16" s="688" t="s">
        <v>4148</v>
      </c>
      <c r="E16" s="689" t="s">
        <v>3015</v>
      </c>
      <c r="F16" s="626" t="s">
        <v>3007</v>
      </c>
      <c r="G16" s="626" t="s">
        <v>3036</v>
      </c>
      <c r="H16" s="626" t="s">
        <v>1511</v>
      </c>
      <c r="I16" s="626" t="s">
        <v>1707</v>
      </c>
      <c r="J16" s="626" t="s">
        <v>1712</v>
      </c>
      <c r="K16" s="626" t="s">
        <v>1742</v>
      </c>
      <c r="L16" s="627">
        <v>349.67</v>
      </c>
      <c r="M16" s="627">
        <v>1748.35</v>
      </c>
      <c r="N16" s="626">
        <v>5</v>
      </c>
      <c r="O16" s="690">
        <v>3</v>
      </c>
      <c r="P16" s="627">
        <v>699.34</v>
      </c>
      <c r="Q16" s="642">
        <v>0.4</v>
      </c>
      <c r="R16" s="626">
        <v>2</v>
      </c>
      <c r="S16" s="642">
        <v>0.4</v>
      </c>
      <c r="T16" s="690">
        <v>1</v>
      </c>
      <c r="U16" s="672">
        <v>0.33333333333333331</v>
      </c>
    </row>
    <row r="17" spans="1:21" ht="14.4" customHeight="1" x14ac:dyDescent="0.3">
      <c r="A17" s="625">
        <v>50</v>
      </c>
      <c r="B17" s="626" t="s">
        <v>537</v>
      </c>
      <c r="C17" s="626">
        <v>89301501</v>
      </c>
      <c r="D17" s="688" t="s">
        <v>4148</v>
      </c>
      <c r="E17" s="689" t="s">
        <v>3015</v>
      </c>
      <c r="F17" s="626" t="s">
        <v>3007</v>
      </c>
      <c r="G17" s="626" t="s">
        <v>3046</v>
      </c>
      <c r="H17" s="626" t="s">
        <v>536</v>
      </c>
      <c r="I17" s="626" t="s">
        <v>564</v>
      </c>
      <c r="J17" s="626" t="s">
        <v>2843</v>
      </c>
      <c r="K17" s="626" t="s">
        <v>2844</v>
      </c>
      <c r="L17" s="627">
        <v>31.43</v>
      </c>
      <c r="M17" s="627">
        <v>62.86</v>
      </c>
      <c r="N17" s="626">
        <v>2</v>
      </c>
      <c r="O17" s="690">
        <v>1</v>
      </c>
      <c r="P17" s="627"/>
      <c r="Q17" s="642">
        <v>0</v>
      </c>
      <c r="R17" s="626"/>
      <c r="S17" s="642">
        <v>0</v>
      </c>
      <c r="T17" s="690"/>
      <c r="U17" s="672">
        <v>0</v>
      </c>
    </row>
    <row r="18" spans="1:21" ht="14.4" customHeight="1" x14ac:dyDescent="0.3">
      <c r="A18" s="625">
        <v>50</v>
      </c>
      <c r="B18" s="626" t="s">
        <v>537</v>
      </c>
      <c r="C18" s="626">
        <v>89301501</v>
      </c>
      <c r="D18" s="688" t="s">
        <v>4148</v>
      </c>
      <c r="E18" s="689" t="s">
        <v>3015</v>
      </c>
      <c r="F18" s="626" t="s">
        <v>3007</v>
      </c>
      <c r="G18" s="626" t="s">
        <v>3046</v>
      </c>
      <c r="H18" s="626" t="s">
        <v>536</v>
      </c>
      <c r="I18" s="626" t="s">
        <v>3047</v>
      </c>
      <c r="J18" s="626" t="s">
        <v>3048</v>
      </c>
      <c r="K18" s="626" t="s">
        <v>2107</v>
      </c>
      <c r="L18" s="627">
        <v>41.89</v>
      </c>
      <c r="M18" s="627">
        <v>41.89</v>
      </c>
      <c r="N18" s="626">
        <v>1</v>
      </c>
      <c r="O18" s="690">
        <v>0.5</v>
      </c>
      <c r="P18" s="627"/>
      <c r="Q18" s="642">
        <v>0</v>
      </c>
      <c r="R18" s="626"/>
      <c r="S18" s="642">
        <v>0</v>
      </c>
      <c r="T18" s="690"/>
      <c r="U18" s="672">
        <v>0</v>
      </c>
    </row>
    <row r="19" spans="1:21" ht="14.4" customHeight="1" x14ac:dyDescent="0.3">
      <c r="A19" s="625">
        <v>50</v>
      </c>
      <c r="B19" s="626" t="s">
        <v>537</v>
      </c>
      <c r="C19" s="626">
        <v>89301501</v>
      </c>
      <c r="D19" s="688" t="s">
        <v>4148</v>
      </c>
      <c r="E19" s="689" t="s">
        <v>3015</v>
      </c>
      <c r="F19" s="626" t="s">
        <v>3007</v>
      </c>
      <c r="G19" s="626" t="s">
        <v>3046</v>
      </c>
      <c r="H19" s="626" t="s">
        <v>1511</v>
      </c>
      <c r="I19" s="626" t="s">
        <v>1574</v>
      </c>
      <c r="J19" s="626" t="s">
        <v>1575</v>
      </c>
      <c r="K19" s="626" t="s">
        <v>604</v>
      </c>
      <c r="L19" s="627">
        <v>44.89</v>
      </c>
      <c r="M19" s="627">
        <v>314.23</v>
      </c>
      <c r="N19" s="626">
        <v>7</v>
      </c>
      <c r="O19" s="690">
        <v>3.5</v>
      </c>
      <c r="P19" s="627">
        <v>89.78</v>
      </c>
      <c r="Q19" s="642">
        <v>0.2857142857142857</v>
      </c>
      <c r="R19" s="626">
        <v>2</v>
      </c>
      <c r="S19" s="642">
        <v>0.2857142857142857</v>
      </c>
      <c r="T19" s="690">
        <v>1</v>
      </c>
      <c r="U19" s="672">
        <v>0.2857142857142857</v>
      </c>
    </row>
    <row r="20" spans="1:21" ht="14.4" customHeight="1" x14ac:dyDescent="0.3">
      <c r="A20" s="625">
        <v>50</v>
      </c>
      <c r="B20" s="626" t="s">
        <v>537</v>
      </c>
      <c r="C20" s="626">
        <v>89301501</v>
      </c>
      <c r="D20" s="688" t="s">
        <v>4148</v>
      </c>
      <c r="E20" s="689" t="s">
        <v>3015</v>
      </c>
      <c r="F20" s="626" t="s">
        <v>3007</v>
      </c>
      <c r="G20" s="626" t="s">
        <v>3049</v>
      </c>
      <c r="H20" s="626" t="s">
        <v>536</v>
      </c>
      <c r="I20" s="626" t="s">
        <v>934</v>
      </c>
      <c r="J20" s="626" t="s">
        <v>3050</v>
      </c>
      <c r="K20" s="626" t="s">
        <v>3051</v>
      </c>
      <c r="L20" s="627">
        <v>36.89</v>
      </c>
      <c r="M20" s="627">
        <v>73.78</v>
      </c>
      <c r="N20" s="626">
        <v>2</v>
      </c>
      <c r="O20" s="690">
        <v>1</v>
      </c>
      <c r="P20" s="627"/>
      <c r="Q20" s="642">
        <v>0</v>
      </c>
      <c r="R20" s="626"/>
      <c r="S20" s="642">
        <v>0</v>
      </c>
      <c r="T20" s="690"/>
      <c r="U20" s="672">
        <v>0</v>
      </c>
    </row>
    <row r="21" spans="1:21" ht="14.4" customHeight="1" x14ac:dyDescent="0.3">
      <c r="A21" s="625">
        <v>50</v>
      </c>
      <c r="B21" s="626" t="s">
        <v>537</v>
      </c>
      <c r="C21" s="626">
        <v>89301501</v>
      </c>
      <c r="D21" s="688" t="s">
        <v>4148</v>
      </c>
      <c r="E21" s="689" t="s">
        <v>3015</v>
      </c>
      <c r="F21" s="626" t="s">
        <v>3007</v>
      </c>
      <c r="G21" s="626" t="s">
        <v>3052</v>
      </c>
      <c r="H21" s="626" t="s">
        <v>536</v>
      </c>
      <c r="I21" s="626" t="s">
        <v>954</v>
      </c>
      <c r="J21" s="626" t="s">
        <v>1026</v>
      </c>
      <c r="K21" s="626" t="s">
        <v>3053</v>
      </c>
      <c r="L21" s="627">
        <v>128.9</v>
      </c>
      <c r="M21" s="627">
        <v>128.9</v>
      </c>
      <c r="N21" s="626">
        <v>1</v>
      </c>
      <c r="O21" s="690">
        <v>1</v>
      </c>
      <c r="P21" s="627"/>
      <c r="Q21" s="642">
        <v>0</v>
      </c>
      <c r="R21" s="626"/>
      <c r="S21" s="642">
        <v>0</v>
      </c>
      <c r="T21" s="690"/>
      <c r="U21" s="672">
        <v>0</v>
      </c>
    </row>
    <row r="22" spans="1:21" ht="14.4" customHeight="1" x14ac:dyDescent="0.3">
      <c r="A22" s="625">
        <v>50</v>
      </c>
      <c r="B22" s="626" t="s">
        <v>537</v>
      </c>
      <c r="C22" s="626">
        <v>89301501</v>
      </c>
      <c r="D22" s="688" t="s">
        <v>4148</v>
      </c>
      <c r="E22" s="689" t="s">
        <v>3015</v>
      </c>
      <c r="F22" s="626" t="s">
        <v>3007</v>
      </c>
      <c r="G22" s="626" t="s">
        <v>3054</v>
      </c>
      <c r="H22" s="626" t="s">
        <v>536</v>
      </c>
      <c r="I22" s="626" t="s">
        <v>3055</v>
      </c>
      <c r="J22" s="626" t="s">
        <v>3056</v>
      </c>
      <c r="K22" s="626" t="s">
        <v>3057</v>
      </c>
      <c r="L22" s="627">
        <v>0</v>
      </c>
      <c r="M22" s="627">
        <v>0</v>
      </c>
      <c r="N22" s="626">
        <v>3</v>
      </c>
      <c r="O22" s="690">
        <v>2</v>
      </c>
      <c r="P22" s="627">
        <v>0</v>
      </c>
      <c r="Q22" s="642"/>
      <c r="R22" s="626">
        <v>1</v>
      </c>
      <c r="S22" s="642">
        <v>0.33333333333333331</v>
      </c>
      <c r="T22" s="690">
        <v>1</v>
      </c>
      <c r="U22" s="672">
        <v>0.5</v>
      </c>
    </row>
    <row r="23" spans="1:21" ht="14.4" customHeight="1" x14ac:dyDescent="0.3">
      <c r="A23" s="625">
        <v>50</v>
      </c>
      <c r="B23" s="626" t="s">
        <v>537</v>
      </c>
      <c r="C23" s="626">
        <v>89301501</v>
      </c>
      <c r="D23" s="688" t="s">
        <v>4148</v>
      </c>
      <c r="E23" s="689" t="s">
        <v>3015</v>
      </c>
      <c r="F23" s="626" t="s">
        <v>3007</v>
      </c>
      <c r="G23" s="626" t="s">
        <v>3054</v>
      </c>
      <c r="H23" s="626" t="s">
        <v>536</v>
      </c>
      <c r="I23" s="626" t="s">
        <v>1014</v>
      </c>
      <c r="J23" s="626" t="s">
        <v>3056</v>
      </c>
      <c r="K23" s="626" t="s">
        <v>3058</v>
      </c>
      <c r="L23" s="627">
        <v>58.23</v>
      </c>
      <c r="M23" s="627">
        <v>58.23</v>
      </c>
      <c r="N23" s="626">
        <v>1</v>
      </c>
      <c r="O23" s="690">
        <v>0.5</v>
      </c>
      <c r="P23" s="627"/>
      <c r="Q23" s="642">
        <v>0</v>
      </c>
      <c r="R23" s="626"/>
      <c r="S23" s="642">
        <v>0</v>
      </c>
      <c r="T23" s="690"/>
      <c r="U23" s="672">
        <v>0</v>
      </c>
    </row>
    <row r="24" spans="1:21" ht="14.4" customHeight="1" x14ac:dyDescent="0.3">
      <c r="A24" s="625">
        <v>50</v>
      </c>
      <c r="B24" s="626" t="s">
        <v>537</v>
      </c>
      <c r="C24" s="626">
        <v>89301501</v>
      </c>
      <c r="D24" s="688" t="s">
        <v>4148</v>
      </c>
      <c r="E24" s="689" t="s">
        <v>3015</v>
      </c>
      <c r="F24" s="626" t="s">
        <v>3007</v>
      </c>
      <c r="G24" s="626" t="s">
        <v>3059</v>
      </c>
      <c r="H24" s="626" t="s">
        <v>536</v>
      </c>
      <c r="I24" s="626" t="s">
        <v>3060</v>
      </c>
      <c r="J24" s="626" t="s">
        <v>588</v>
      </c>
      <c r="K24" s="626" t="s">
        <v>3061</v>
      </c>
      <c r="L24" s="627">
        <v>0</v>
      </c>
      <c r="M24" s="627">
        <v>0</v>
      </c>
      <c r="N24" s="626">
        <v>1</v>
      </c>
      <c r="O24" s="690">
        <v>0.5</v>
      </c>
      <c r="P24" s="627"/>
      <c r="Q24" s="642"/>
      <c r="R24" s="626"/>
      <c r="S24" s="642">
        <v>0</v>
      </c>
      <c r="T24" s="690"/>
      <c r="U24" s="672">
        <v>0</v>
      </c>
    </row>
    <row r="25" spans="1:21" ht="14.4" customHeight="1" x14ac:dyDescent="0.3">
      <c r="A25" s="625">
        <v>50</v>
      </c>
      <c r="B25" s="626" t="s">
        <v>537</v>
      </c>
      <c r="C25" s="626">
        <v>89301501</v>
      </c>
      <c r="D25" s="688" t="s">
        <v>4148</v>
      </c>
      <c r="E25" s="689" t="s">
        <v>3015</v>
      </c>
      <c r="F25" s="626" t="s">
        <v>3007</v>
      </c>
      <c r="G25" s="626" t="s">
        <v>3059</v>
      </c>
      <c r="H25" s="626" t="s">
        <v>536</v>
      </c>
      <c r="I25" s="626" t="s">
        <v>587</v>
      </c>
      <c r="J25" s="626" t="s">
        <v>588</v>
      </c>
      <c r="K25" s="626" t="s">
        <v>589</v>
      </c>
      <c r="L25" s="627">
        <v>42.18</v>
      </c>
      <c r="M25" s="627">
        <v>42.18</v>
      </c>
      <c r="N25" s="626">
        <v>1</v>
      </c>
      <c r="O25" s="690">
        <v>0.5</v>
      </c>
      <c r="P25" s="627">
        <v>42.18</v>
      </c>
      <c r="Q25" s="642">
        <v>1</v>
      </c>
      <c r="R25" s="626">
        <v>1</v>
      </c>
      <c r="S25" s="642">
        <v>1</v>
      </c>
      <c r="T25" s="690">
        <v>0.5</v>
      </c>
      <c r="U25" s="672">
        <v>1</v>
      </c>
    </row>
    <row r="26" spans="1:21" ht="14.4" customHeight="1" x14ac:dyDescent="0.3">
      <c r="A26" s="625">
        <v>50</v>
      </c>
      <c r="B26" s="626" t="s">
        <v>537</v>
      </c>
      <c r="C26" s="626">
        <v>89301501</v>
      </c>
      <c r="D26" s="688" t="s">
        <v>4148</v>
      </c>
      <c r="E26" s="689" t="s">
        <v>3015</v>
      </c>
      <c r="F26" s="626" t="s">
        <v>3007</v>
      </c>
      <c r="G26" s="626" t="s">
        <v>3062</v>
      </c>
      <c r="H26" s="626" t="s">
        <v>536</v>
      </c>
      <c r="I26" s="626" t="s">
        <v>628</v>
      </c>
      <c r="J26" s="626" t="s">
        <v>629</v>
      </c>
      <c r="K26" s="626" t="s">
        <v>630</v>
      </c>
      <c r="L26" s="627">
        <v>387.2</v>
      </c>
      <c r="M26" s="627">
        <v>387.2</v>
      </c>
      <c r="N26" s="626">
        <v>1</v>
      </c>
      <c r="O26" s="690">
        <v>0.5</v>
      </c>
      <c r="P26" s="627"/>
      <c r="Q26" s="642">
        <v>0</v>
      </c>
      <c r="R26" s="626"/>
      <c r="S26" s="642">
        <v>0</v>
      </c>
      <c r="T26" s="690"/>
      <c r="U26" s="672">
        <v>0</v>
      </c>
    </row>
    <row r="27" spans="1:21" ht="14.4" customHeight="1" x14ac:dyDescent="0.3">
      <c r="A27" s="625">
        <v>50</v>
      </c>
      <c r="B27" s="626" t="s">
        <v>537</v>
      </c>
      <c r="C27" s="626">
        <v>89301501</v>
      </c>
      <c r="D27" s="688" t="s">
        <v>4148</v>
      </c>
      <c r="E27" s="689" t="s">
        <v>3015</v>
      </c>
      <c r="F27" s="626" t="s">
        <v>3007</v>
      </c>
      <c r="G27" s="626" t="s">
        <v>3062</v>
      </c>
      <c r="H27" s="626" t="s">
        <v>536</v>
      </c>
      <c r="I27" s="626" t="s">
        <v>3063</v>
      </c>
      <c r="J27" s="626" t="s">
        <v>629</v>
      </c>
      <c r="K27" s="626" t="s">
        <v>1674</v>
      </c>
      <c r="L27" s="627">
        <v>0</v>
      </c>
      <c r="M27" s="627">
        <v>0</v>
      </c>
      <c r="N27" s="626">
        <v>2</v>
      </c>
      <c r="O27" s="690">
        <v>1</v>
      </c>
      <c r="P27" s="627"/>
      <c r="Q27" s="642"/>
      <c r="R27" s="626"/>
      <c r="S27" s="642">
        <v>0</v>
      </c>
      <c r="T27" s="690"/>
      <c r="U27" s="672">
        <v>0</v>
      </c>
    </row>
    <row r="28" spans="1:21" ht="14.4" customHeight="1" x14ac:dyDescent="0.3">
      <c r="A28" s="625">
        <v>50</v>
      </c>
      <c r="B28" s="626" t="s">
        <v>537</v>
      </c>
      <c r="C28" s="626">
        <v>89301501</v>
      </c>
      <c r="D28" s="688" t="s">
        <v>4148</v>
      </c>
      <c r="E28" s="689" t="s">
        <v>3015</v>
      </c>
      <c r="F28" s="626" t="s">
        <v>3007</v>
      </c>
      <c r="G28" s="626" t="s">
        <v>3062</v>
      </c>
      <c r="H28" s="626" t="s">
        <v>536</v>
      </c>
      <c r="I28" s="626" t="s">
        <v>3064</v>
      </c>
      <c r="J28" s="626" t="s">
        <v>629</v>
      </c>
      <c r="K28" s="626" t="s">
        <v>3065</v>
      </c>
      <c r="L28" s="627">
        <v>0</v>
      </c>
      <c r="M28" s="627">
        <v>0</v>
      </c>
      <c r="N28" s="626">
        <v>1</v>
      </c>
      <c r="O28" s="690">
        <v>0.5</v>
      </c>
      <c r="P28" s="627"/>
      <c r="Q28" s="642"/>
      <c r="R28" s="626"/>
      <c r="S28" s="642">
        <v>0</v>
      </c>
      <c r="T28" s="690"/>
      <c r="U28" s="672">
        <v>0</v>
      </c>
    </row>
    <row r="29" spans="1:21" ht="14.4" customHeight="1" x14ac:dyDescent="0.3">
      <c r="A29" s="625">
        <v>50</v>
      </c>
      <c r="B29" s="626" t="s">
        <v>537</v>
      </c>
      <c r="C29" s="626">
        <v>89301501</v>
      </c>
      <c r="D29" s="688" t="s">
        <v>4148</v>
      </c>
      <c r="E29" s="689" t="s">
        <v>3015</v>
      </c>
      <c r="F29" s="626" t="s">
        <v>3007</v>
      </c>
      <c r="G29" s="626" t="s">
        <v>3062</v>
      </c>
      <c r="H29" s="626" t="s">
        <v>536</v>
      </c>
      <c r="I29" s="626" t="s">
        <v>3066</v>
      </c>
      <c r="J29" s="626" t="s">
        <v>629</v>
      </c>
      <c r="K29" s="626" t="s">
        <v>3067</v>
      </c>
      <c r="L29" s="627">
        <v>0</v>
      </c>
      <c r="M29" s="627">
        <v>0</v>
      </c>
      <c r="N29" s="626">
        <v>1</v>
      </c>
      <c r="O29" s="690">
        <v>0.5</v>
      </c>
      <c r="P29" s="627"/>
      <c r="Q29" s="642"/>
      <c r="R29" s="626"/>
      <c r="S29" s="642">
        <v>0</v>
      </c>
      <c r="T29" s="690"/>
      <c r="U29" s="672">
        <v>0</v>
      </c>
    </row>
    <row r="30" spans="1:21" ht="14.4" customHeight="1" x14ac:dyDescent="0.3">
      <c r="A30" s="625">
        <v>50</v>
      </c>
      <c r="B30" s="626" t="s">
        <v>537</v>
      </c>
      <c r="C30" s="626">
        <v>89301501</v>
      </c>
      <c r="D30" s="688" t="s">
        <v>4148</v>
      </c>
      <c r="E30" s="689" t="s">
        <v>3015</v>
      </c>
      <c r="F30" s="626" t="s">
        <v>3007</v>
      </c>
      <c r="G30" s="626" t="s">
        <v>3062</v>
      </c>
      <c r="H30" s="626" t="s">
        <v>1511</v>
      </c>
      <c r="I30" s="626" t="s">
        <v>1672</v>
      </c>
      <c r="J30" s="626" t="s">
        <v>1673</v>
      </c>
      <c r="K30" s="626" t="s">
        <v>1674</v>
      </c>
      <c r="L30" s="627">
        <v>414.85</v>
      </c>
      <c r="M30" s="627">
        <v>414.85</v>
      </c>
      <c r="N30" s="626">
        <v>1</v>
      </c>
      <c r="O30" s="690">
        <v>0.5</v>
      </c>
      <c r="P30" s="627"/>
      <c r="Q30" s="642">
        <v>0</v>
      </c>
      <c r="R30" s="626"/>
      <c r="S30" s="642">
        <v>0</v>
      </c>
      <c r="T30" s="690"/>
      <c r="U30" s="672">
        <v>0</v>
      </c>
    </row>
    <row r="31" spans="1:21" ht="14.4" customHeight="1" x14ac:dyDescent="0.3">
      <c r="A31" s="625">
        <v>50</v>
      </c>
      <c r="B31" s="626" t="s">
        <v>537</v>
      </c>
      <c r="C31" s="626">
        <v>89301501</v>
      </c>
      <c r="D31" s="688" t="s">
        <v>4148</v>
      </c>
      <c r="E31" s="689" t="s">
        <v>3015</v>
      </c>
      <c r="F31" s="626" t="s">
        <v>3007</v>
      </c>
      <c r="G31" s="626" t="s">
        <v>3062</v>
      </c>
      <c r="H31" s="626" t="s">
        <v>536</v>
      </c>
      <c r="I31" s="626" t="s">
        <v>3068</v>
      </c>
      <c r="J31" s="626" t="s">
        <v>3069</v>
      </c>
      <c r="K31" s="626" t="s">
        <v>3070</v>
      </c>
      <c r="L31" s="627">
        <v>0</v>
      </c>
      <c r="M31" s="627">
        <v>0</v>
      </c>
      <c r="N31" s="626">
        <v>1</v>
      </c>
      <c r="O31" s="690">
        <v>0.5</v>
      </c>
      <c r="P31" s="627"/>
      <c r="Q31" s="642"/>
      <c r="R31" s="626"/>
      <c r="S31" s="642">
        <v>0</v>
      </c>
      <c r="T31" s="690"/>
      <c r="U31" s="672">
        <v>0</v>
      </c>
    </row>
    <row r="32" spans="1:21" ht="14.4" customHeight="1" x14ac:dyDescent="0.3">
      <c r="A32" s="625">
        <v>50</v>
      </c>
      <c r="B32" s="626" t="s">
        <v>537</v>
      </c>
      <c r="C32" s="626">
        <v>89301501</v>
      </c>
      <c r="D32" s="688" t="s">
        <v>4148</v>
      </c>
      <c r="E32" s="689" t="s">
        <v>3015</v>
      </c>
      <c r="F32" s="626" t="s">
        <v>3007</v>
      </c>
      <c r="G32" s="626" t="s">
        <v>3062</v>
      </c>
      <c r="H32" s="626" t="s">
        <v>536</v>
      </c>
      <c r="I32" s="626" t="s">
        <v>3071</v>
      </c>
      <c r="J32" s="626" t="s">
        <v>3072</v>
      </c>
      <c r="K32" s="626" t="s">
        <v>1674</v>
      </c>
      <c r="L32" s="627">
        <v>497.53</v>
      </c>
      <c r="M32" s="627">
        <v>497.53</v>
      </c>
      <c r="N32" s="626">
        <v>1</v>
      </c>
      <c r="O32" s="690">
        <v>0.5</v>
      </c>
      <c r="P32" s="627"/>
      <c r="Q32" s="642">
        <v>0</v>
      </c>
      <c r="R32" s="626"/>
      <c r="S32" s="642">
        <v>0</v>
      </c>
      <c r="T32" s="690"/>
      <c r="U32" s="672">
        <v>0</v>
      </c>
    </row>
    <row r="33" spans="1:21" ht="14.4" customHeight="1" x14ac:dyDescent="0.3">
      <c r="A33" s="625">
        <v>50</v>
      </c>
      <c r="B33" s="626" t="s">
        <v>537</v>
      </c>
      <c r="C33" s="626">
        <v>89301501</v>
      </c>
      <c r="D33" s="688" t="s">
        <v>4148</v>
      </c>
      <c r="E33" s="689" t="s">
        <v>3015</v>
      </c>
      <c r="F33" s="626" t="s">
        <v>3007</v>
      </c>
      <c r="G33" s="626" t="s">
        <v>3073</v>
      </c>
      <c r="H33" s="626" t="s">
        <v>536</v>
      </c>
      <c r="I33" s="626" t="s">
        <v>3074</v>
      </c>
      <c r="J33" s="626" t="s">
        <v>1118</v>
      </c>
      <c r="K33" s="626" t="s">
        <v>589</v>
      </c>
      <c r="L33" s="627">
        <v>30.65</v>
      </c>
      <c r="M33" s="627">
        <v>30.65</v>
      </c>
      <c r="N33" s="626">
        <v>1</v>
      </c>
      <c r="O33" s="690">
        <v>0.5</v>
      </c>
      <c r="P33" s="627"/>
      <c r="Q33" s="642">
        <v>0</v>
      </c>
      <c r="R33" s="626"/>
      <c r="S33" s="642">
        <v>0</v>
      </c>
      <c r="T33" s="690"/>
      <c r="U33" s="672">
        <v>0</v>
      </c>
    </row>
    <row r="34" spans="1:21" ht="14.4" customHeight="1" x14ac:dyDescent="0.3">
      <c r="A34" s="625">
        <v>50</v>
      </c>
      <c r="B34" s="626" t="s">
        <v>537</v>
      </c>
      <c r="C34" s="626">
        <v>89301501</v>
      </c>
      <c r="D34" s="688" t="s">
        <v>4148</v>
      </c>
      <c r="E34" s="689" t="s">
        <v>3015</v>
      </c>
      <c r="F34" s="626" t="s">
        <v>3007</v>
      </c>
      <c r="G34" s="626" t="s">
        <v>3073</v>
      </c>
      <c r="H34" s="626" t="s">
        <v>536</v>
      </c>
      <c r="I34" s="626" t="s">
        <v>3075</v>
      </c>
      <c r="J34" s="626" t="s">
        <v>3076</v>
      </c>
      <c r="K34" s="626" t="s">
        <v>3077</v>
      </c>
      <c r="L34" s="627">
        <v>0</v>
      </c>
      <c r="M34" s="627">
        <v>0</v>
      </c>
      <c r="N34" s="626">
        <v>1</v>
      </c>
      <c r="O34" s="690">
        <v>0.5</v>
      </c>
      <c r="P34" s="627"/>
      <c r="Q34" s="642"/>
      <c r="R34" s="626"/>
      <c r="S34" s="642">
        <v>0</v>
      </c>
      <c r="T34" s="690"/>
      <c r="U34" s="672">
        <v>0</v>
      </c>
    </row>
    <row r="35" spans="1:21" ht="14.4" customHeight="1" x14ac:dyDescent="0.3">
      <c r="A35" s="625">
        <v>50</v>
      </c>
      <c r="B35" s="626" t="s">
        <v>537</v>
      </c>
      <c r="C35" s="626">
        <v>89301501</v>
      </c>
      <c r="D35" s="688" t="s">
        <v>4148</v>
      </c>
      <c r="E35" s="689" t="s">
        <v>3015</v>
      </c>
      <c r="F35" s="626" t="s">
        <v>3007</v>
      </c>
      <c r="G35" s="626" t="s">
        <v>3073</v>
      </c>
      <c r="H35" s="626" t="s">
        <v>536</v>
      </c>
      <c r="I35" s="626" t="s">
        <v>3078</v>
      </c>
      <c r="J35" s="626" t="s">
        <v>3076</v>
      </c>
      <c r="K35" s="626" t="s">
        <v>3079</v>
      </c>
      <c r="L35" s="627">
        <v>0</v>
      </c>
      <c r="M35" s="627">
        <v>0</v>
      </c>
      <c r="N35" s="626">
        <v>5</v>
      </c>
      <c r="O35" s="690">
        <v>2.5</v>
      </c>
      <c r="P35" s="627">
        <v>0</v>
      </c>
      <c r="Q35" s="642"/>
      <c r="R35" s="626">
        <v>1</v>
      </c>
      <c r="S35" s="642">
        <v>0.2</v>
      </c>
      <c r="T35" s="690">
        <v>0.5</v>
      </c>
      <c r="U35" s="672">
        <v>0.2</v>
      </c>
    </row>
    <row r="36" spans="1:21" ht="14.4" customHeight="1" x14ac:dyDescent="0.3">
      <c r="A36" s="625">
        <v>50</v>
      </c>
      <c r="B36" s="626" t="s">
        <v>537</v>
      </c>
      <c r="C36" s="626">
        <v>89301501</v>
      </c>
      <c r="D36" s="688" t="s">
        <v>4148</v>
      </c>
      <c r="E36" s="689" t="s">
        <v>3015</v>
      </c>
      <c r="F36" s="626" t="s">
        <v>3007</v>
      </c>
      <c r="G36" s="626" t="s">
        <v>3080</v>
      </c>
      <c r="H36" s="626" t="s">
        <v>1511</v>
      </c>
      <c r="I36" s="626" t="s">
        <v>1546</v>
      </c>
      <c r="J36" s="626" t="s">
        <v>2801</v>
      </c>
      <c r="K36" s="626" t="s">
        <v>2802</v>
      </c>
      <c r="L36" s="627">
        <v>190.48</v>
      </c>
      <c r="M36" s="627">
        <v>190.48</v>
      </c>
      <c r="N36" s="626">
        <v>1</v>
      </c>
      <c r="O36" s="690">
        <v>0.5</v>
      </c>
      <c r="P36" s="627"/>
      <c r="Q36" s="642">
        <v>0</v>
      </c>
      <c r="R36" s="626"/>
      <c r="S36" s="642">
        <v>0</v>
      </c>
      <c r="T36" s="690"/>
      <c r="U36" s="672">
        <v>0</v>
      </c>
    </row>
    <row r="37" spans="1:21" ht="14.4" customHeight="1" x14ac:dyDescent="0.3">
      <c r="A37" s="625">
        <v>50</v>
      </c>
      <c r="B37" s="626" t="s">
        <v>537</v>
      </c>
      <c r="C37" s="626">
        <v>89301501</v>
      </c>
      <c r="D37" s="688" t="s">
        <v>4148</v>
      </c>
      <c r="E37" s="689" t="s">
        <v>3015</v>
      </c>
      <c r="F37" s="626" t="s">
        <v>3007</v>
      </c>
      <c r="G37" s="626" t="s">
        <v>3081</v>
      </c>
      <c r="H37" s="626" t="s">
        <v>536</v>
      </c>
      <c r="I37" s="626" t="s">
        <v>1247</v>
      </c>
      <c r="J37" s="626" t="s">
        <v>2878</v>
      </c>
      <c r="K37" s="626" t="s">
        <v>2879</v>
      </c>
      <c r="L37" s="627">
        <v>86.76</v>
      </c>
      <c r="M37" s="627">
        <v>86.76</v>
      </c>
      <c r="N37" s="626">
        <v>1</v>
      </c>
      <c r="O37" s="690">
        <v>0.5</v>
      </c>
      <c r="P37" s="627">
        <v>86.76</v>
      </c>
      <c r="Q37" s="642">
        <v>1</v>
      </c>
      <c r="R37" s="626">
        <v>1</v>
      </c>
      <c r="S37" s="642">
        <v>1</v>
      </c>
      <c r="T37" s="690">
        <v>0.5</v>
      </c>
      <c r="U37" s="672">
        <v>1</v>
      </c>
    </row>
    <row r="38" spans="1:21" ht="14.4" customHeight="1" x14ac:dyDescent="0.3">
      <c r="A38" s="625">
        <v>50</v>
      </c>
      <c r="B38" s="626" t="s">
        <v>537</v>
      </c>
      <c r="C38" s="626">
        <v>89301501</v>
      </c>
      <c r="D38" s="688" t="s">
        <v>4148</v>
      </c>
      <c r="E38" s="689" t="s">
        <v>3015</v>
      </c>
      <c r="F38" s="626" t="s">
        <v>3007</v>
      </c>
      <c r="G38" s="626" t="s">
        <v>3082</v>
      </c>
      <c r="H38" s="626" t="s">
        <v>536</v>
      </c>
      <c r="I38" s="626" t="s">
        <v>3083</v>
      </c>
      <c r="J38" s="626" t="s">
        <v>596</v>
      </c>
      <c r="K38" s="626" t="s">
        <v>3084</v>
      </c>
      <c r="L38" s="627">
        <v>95.24</v>
      </c>
      <c r="M38" s="627">
        <v>190.48</v>
      </c>
      <c r="N38" s="626">
        <v>2</v>
      </c>
      <c r="O38" s="690">
        <v>1</v>
      </c>
      <c r="P38" s="627"/>
      <c r="Q38" s="642">
        <v>0</v>
      </c>
      <c r="R38" s="626"/>
      <c r="S38" s="642">
        <v>0</v>
      </c>
      <c r="T38" s="690"/>
      <c r="U38" s="672">
        <v>0</v>
      </c>
    </row>
    <row r="39" spans="1:21" ht="14.4" customHeight="1" x14ac:dyDescent="0.3">
      <c r="A39" s="625">
        <v>50</v>
      </c>
      <c r="B39" s="626" t="s">
        <v>537</v>
      </c>
      <c r="C39" s="626">
        <v>89301501</v>
      </c>
      <c r="D39" s="688" t="s">
        <v>4148</v>
      </c>
      <c r="E39" s="689" t="s">
        <v>3015</v>
      </c>
      <c r="F39" s="626" t="s">
        <v>3007</v>
      </c>
      <c r="G39" s="626" t="s">
        <v>3082</v>
      </c>
      <c r="H39" s="626" t="s">
        <v>536</v>
      </c>
      <c r="I39" s="626" t="s">
        <v>3085</v>
      </c>
      <c r="J39" s="626" t="s">
        <v>596</v>
      </c>
      <c r="K39" s="626" t="s">
        <v>3086</v>
      </c>
      <c r="L39" s="627">
        <v>0</v>
      </c>
      <c r="M39" s="627">
        <v>0</v>
      </c>
      <c r="N39" s="626">
        <v>1</v>
      </c>
      <c r="O39" s="690">
        <v>0.5</v>
      </c>
      <c r="P39" s="627"/>
      <c r="Q39" s="642"/>
      <c r="R39" s="626"/>
      <c r="S39" s="642">
        <v>0</v>
      </c>
      <c r="T39" s="690"/>
      <c r="U39" s="672">
        <v>0</v>
      </c>
    </row>
    <row r="40" spans="1:21" ht="14.4" customHeight="1" x14ac:dyDescent="0.3">
      <c r="A40" s="625">
        <v>50</v>
      </c>
      <c r="B40" s="626" t="s">
        <v>537</v>
      </c>
      <c r="C40" s="626">
        <v>89301501</v>
      </c>
      <c r="D40" s="688" t="s">
        <v>4148</v>
      </c>
      <c r="E40" s="689" t="s">
        <v>3015</v>
      </c>
      <c r="F40" s="626" t="s">
        <v>3007</v>
      </c>
      <c r="G40" s="626" t="s">
        <v>3082</v>
      </c>
      <c r="H40" s="626" t="s">
        <v>536</v>
      </c>
      <c r="I40" s="626" t="s">
        <v>595</v>
      </c>
      <c r="J40" s="626" t="s">
        <v>3087</v>
      </c>
      <c r="K40" s="626" t="s">
        <v>597</v>
      </c>
      <c r="L40" s="627">
        <v>190.48</v>
      </c>
      <c r="M40" s="627">
        <v>190.48</v>
      </c>
      <c r="N40" s="626">
        <v>1</v>
      </c>
      <c r="O40" s="690">
        <v>0.5</v>
      </c>
      <c r="P40" s="627"/>
      <c r="Q40" s="642">
        <v>0</v>
      </c>
      <c r="R40" s="626"/>
      <c r="S40" s="642">
        <v>0</v>
      </c>
      <c r="T40" s="690"/>
      <c r="U40" s="672">
        <v>0</v>
      </c>
    </row>
    <row r="41" spans="1:21" ht="14.4" customHeight="1" x14ac:dyDescent="0.3">
      <c r="A41" s="625">
        <v>50</v>
      </c>
      <c r="B41" s="626" t="s">
        <v>537</v>
      </c>
      <c r="C41" s="626">
        <v>89301501</v>
      </c>
      <c r="D41" s="688" t="s">
        <v>4148</v>
      </c>
      <c r="E41" s="689" t="s">
        <v>3015</v>
      </c>
      <c r="F41" s="626" t="s">
        <v>3007</v>
      </c>
      <c r="G41" s="626" t="s">
        <v>3082</v>
      </c>
      <c r="H41" s="626" t="s">
        <v>536</v>
      </c>
      <c r="I41" s="626" t="s">
        <v>595</v>
      </c>
      <c r="J41" s="626" t="s">
        <v>596</v>
      </c>
      <c r="K41" s="626" t="s">
        <v>597</v>
      </c>
      <c r="L41" s="627">
        <v>190.48</v>
      </c>
      <c r="M41" s="627">
        <v>380.96</v>
      </c>
      <c r="N41" s="626">
        <v>2</v>
      </c>
      <c r="O41" s="690">
        <v>1.5</v>
      </c>
      <c r="P41" s="627"/>
      <c r="Q41" s="642">
        <v>0</v>
      </c>
      <c r="R41" s="626"/>
      <c r="S41" s="642">
        <v>0</v>
      </c>
      <c r="T41" s="690"/>
      <c r="U41" s="672">
        <v>0</v>
      </c>
    </row>
    <row r="42" spans="1:21" ht="14.4" customHeight="1" x14ac:dyDescent="0.3">
      <c r="A42" s="625">
        <v>50</v>
      </c>
      <c r="B42" s="626" t="s">
        <v>537</v>
      </c>
      <c r="C42" s="626">
        <v>89301501</v>
      </c>
      <c r="D42" s="688" t="s">
        <v>4148</v>
      </c>
      <c r="E42" s="689" t="s">
        <v>3015</v>
      </c>
      <c r="F42" s="626" t="s">
        <v>3007</v>
      </c>
      <c r="G42" s="626" t="s">
        <v>3088</v>
      </c>
      <c r="H42" s="626" t="s">
        <v>536</v>
      </c>
      <c r="I42" s="626" t="s">
        <v>3089</v>
      </c>
      <c r="J42" s="626" t="s">
        <v>1065</v>
      </c>
      <c r="K42" s="626" t="s">
        <v>3090</v>
      </c>
      <c r="L42" s="627">
        <v>0</v>
      </c>
      <c r="M42" s="627">
        <v>0</v>
      </c>
      <c r="N42" s="626">
        <v>1</v>
      </c>
      <c r="O42" s="690">
        <v>0.5</v>
      </c>
      <c r="P42" s="627"/>
      <c r="Q42" s="642"/>
      <c r="R42" s="626"/>
      <c r="S42" s="642">
        <v>0</v>
      </c>
      <c r="T42" s="690"/>
      <c r="U42" s="672">
        <v>0</v>
      </c>
    </row>
    <row r="43" spans="1:21" ht="14.4" customHeight="1" x14ac:dyDescent="0.3">
      <c r="A43" s="625">
        <v>50</v>
      </c>
      <c r="B43" s="626" t="s">
        <v>537</v>
      </c>
      <c r="C43" s="626">
        <v>89301501</v>
      </c>
      <c r="D43" s="688" t="s">
        <v>4148</v>
      </c>
      <c r="E43" s="689" t="s">
        <v>3015</v>
      </c>
      <c r="F43" s="626" t="s">
        <v>3007</v>
      </c>
      <c r="G43" s="626" t="s">
        <v>3088</v>
      </c>
      <c r="H43" s="626" t="s">
        <v>536</v>
      </c>
      <c r="I43" s="626" t="s">
        <v>3091</v>
      </c>
      <c r="J43" s="626" t="s">
        <v>1065</v>
      </c>
      <c r="K43" s="626" t="s">
        <v>3092</v>
      </c>
      <c r="L43" s="627">
        <v>0</v>
      </c>
      <c r="M43" s="627">
        <v>0</v>
      </c>
      <c r="N43" s="626">
        <v>2</v>
      </c>
      <c r="O43" s="690">
        <v>1.5</v>
      </c>
      <c r="P43" s="627"/>
      <c r="Q43" s="642"/>
      <c r="R43" s="626"/>
      <c r="S43" s="642">
        <v>0</v>
      </c>
      <c r="T43" s="690"/>
      <c r="U43" s="672">
        <v>0</v>
      </c>
    </row>
    <row r="44" spans="1:21" ht="14.4" customHeight="1" x14ac:dyDescent="0.3">
      <c r="A44" s="625">
        <v>50</v>
      </c>
      <c r="B44" s="626" t="s">
        <v>537</v>
      </c>
      <c r="C44" s="626">
        <v>89301501</v>
      </c>
      <c r="D44" s="688" t="s">
        <v>4148</v>
      </c>
      <c r="E44" s="689" t="s">
        <v>3015</v>
      </c>
      <c r="F44" s="626" t="s">
        <v>3007</v>
      </c>
      <c r="G44" s="626" t="s">
        <v>3093</v>
      </c>
      <c r="H44" s="626" t="s">
        <v>536</v>
      </c>
      <c r="I44" s="626" t="s">
        <v>3094</v>
      </c>
      <c r="J44" s="626" t="s">
        <v>3095</v>
      </c>
      <c r="K44" s="626" t="s">
        <v>3096</v>
      </c>
      <c r="L44" s="627">
        <v>0</v>
      </c>
      <c r="M44" s="627">
        <v>0</v>
      </c>
      <c r="N44" s="626">
        <v>1</v>
      </c>
      <c r="O44" s="690">
        <v>0.5</v>
      </c>
      <c r="P44" s="627">
        <v>0</v>
      </c>
      <c r="Q44" s="642"/>
      <c r="R44" s="626">
        <v>1</v>
      </c>
      <c r="S44" s="642">
        <v>1</v>
      </c>
      <c r="T44" s="690">
        <v>0.5</v>
      </c>
      <c r="U44" s="672">
        <v>1</v>
      </c>
    </row>
    <row r="45" spans="1:21" ht="14.4" customHeight="1" x14ac:dyDescent="0.3">
      <c r="A45" s="625">
        <v>50</v>
      </c>
      <c r="B45" s="626" t="s">
        <v>537</v>
      </c>
      <c r="C45" s="626">
        <v>89301501</v>
      </c>
      <c r="D45" s="688" t="s">
        <v>4148</v>
      </c>
      <c r="E45" s="689" t="s">
        <v>3015</v>
      </c>
      <c r="F45" s="626" t="s">
        <v>3007</v>
      </c>
      <c r="G45" s="626" t="s">
        <v>3097</v>
      </c>
      <c r="H45" s="626" t="s">
        <v>1511</v>
      </c>
      <c r="I45" s="626" t="s">
        <v>1534</v>
      </c>
      <c r="J45" s="626" t="s">
        <v>2853</v>
      </c>
      <c r="K45" s="626" t="s">
        <v>1536</v>
      </c>
      <c r="L45" s="627">
        <v>134.84</v>
      </c>
      <c r="M45" s="627">
        <v>269.68</v>
      </c>
      <c r="N45" s="626">
        <v>2</v>
      </c>
      <c r="O45" s="690">
        <v>1</v>
      </c>
      <c r="P45" s="627">
        <v>269.68</v>
      </c>
      <c r="Q45" s="642">
        <v>1</v>
      </c>
      <c r="R45" s="626">
        <v>2</v>
      </c>
      <c r="S45" s="642">
        <v>1</v>
      </c>
      <c r="T45" s="690">
        <v>1</v>
      </c>
      <c r="U45" s="672">
        <v>1</v>
      </c>
    </row>
    <row r="46" spans="1:21" ht="14.4" customHeight="1" x14ac:dyDescent="0.3">
      <c r="A46" s="625">
        <v>50</v>
      </c>
      <c r="B46" s="626" t="s">
        <v>537</v>
      </c>
      <c r="C46" s="626">
        <v>89301501</v>
      </c>
      <c r="D46" s="688" t="s">
        <v>4148</v>
      </c>
      <c r="E46" s="689" t="s">
        <v>3015</v>
      </c>
      <c r="F46" s="626" t="s">
        <v>3007</v>
      </c>
      <c r="G46" s="626" t="s">
        <v>3097</v>
      </c>
      <c r="H46" s="626" t="s">
        <v>536</v>
      </c>
      <c r="I46" s="626" t="s">
        <v>3098</v>
      </c>
      <c r="J46" s="626" t="s">
        <v>1516</v>
      </c>
      <c r="K46" s="626" t="s">
        <v>3099</v>
      </c>
      <c r="L46" s="627">
        <v>0</v>
      </c>
      <c r="M46" s="627">
        <v>0</v>
      </c>
      <c r="N46" s="626">
        <v>2</v>
      </c>
      <c r="O46" s="690">
        <v>1</v>
      </c>
      <c r="P46" s="627">
        <v>0</v>
      </c>
      <c r="Q46" s="642"/>
      <c r="R46" s="626">
        <v>1</v>
      </c>
      <c r="S46" s="642">
        <v>0.5</v>
      </c>
      <c r="T46" s="690">
        <v>0.5</v>
      </c>
      <c r="U46" s="672">
        <v>0.5</v>
      </c>
    </row>
    <row r="47" spans="1:21" ht="14.4" customHeight="1" x14ac:dyDescent="0.3">
      <c r="A47" s="625">
        <v>50</v>
      </c>
      <c r="B47" s="626" t="s">
        <v>537</v>
      </c>
      <c r="C47" s="626">
        <v>89301501</v>
      </c>
      <c r="D47" s="688" t="s">
        <v>4148</v>
      </c>
      <c r="E47" s="689" t="s">
        <v>3015</v>
      </c>
      <c r="F47" s="626" t="s">
        <v>3007</v>
      </c>
      <c r="G47" s="626" t="s">
        <v>3097</v>
      </c>
      <c r="H47" s="626" t="s">
        <v>1511</v>
      </c>
      <c r="I47" s="626" t="s">
        <v>3100</v>
      </c>
      <c r="J47" s="626" t="s">
        <v>1516</v>
      </c>
      <c r="K47" s="626" t="s">
        <v>2855</v>
      </c>
      <c r="L47" s="627">
        <v>75.86</v>
      </c>
      <c r="M47" s="627">
        <v>75.86</v>
      </c>
      <c r="N47" s="626">
        <v>1</v>
      </c>
      <c r="O47" s="690">
        <v>0.5</v>
      </c>
      <c r="P47" s="627"/>
      <c r="Q47" s="642">
        <v>0</v>
      </c>
      <c r="R47" s="626"/>
      <c r="S47" s="642">
        <v>0</v>
      </c>
      <c r="T47" s="690"/>
      <c r="U47" s="672">
        <v>0</v>
      </c>
    </row>
    <row r="48" spans="1:21" ht="14.4" customHeight="1" x14ac:dyDescent="0.3">
      <c r="A48" s="625">
        <v>50</v>
      </c>
      <c r="B48" s="626" t="s">
        <v>537</v>
      </c>
      <c r="C48" s="626">
        <v>89301501</v>
      </c>
      <c r="D48" s="688" t="s">
        <v>4148</v>
      </c>
      <c r="E48" s="689" t="s">
        <v>3015</v>
      </c>
      <c r="F48" s="626" t="s">
        <v>3007</v>
      </c>
      <c r="G48" s="626" t="s">
        <v>3101</v>
      </c>
      <c r="H48" s="626" t="s">
        <v>536</v>
      </c>
      <c r="I48" s="626" t="s">
        <v>3102</v>
      </c>
      <c r="J48" s="626" t="s">
        <v>3103</v>
      </c>
      <c r="K48" s="626" t="s">
        <v>1582</v>
      </c>
      <c r="L48" s="627">
        <v>326.45</v>
      </c>
      <c r="M48" s="627">
        <v>326.45</v>
      </c>
      <c r="N48" s="626">
        <v>1</v>
      </c>
      <c r="O48" s="690">
        <v>0.5</v>
      </c>
      <c r="P48" s="627">
        <v>326.45</v>
      </c>
      <c r="Q48" s="642">
        <v>1</v>
      </c>
      <c r="R48" s="626">
        <v>1</v>
      </c>
      <c r="S48" s="642">
        <v>1</v>
      </c>
      <c r="T48" s="690">
        <v>0.5</v>
      </c>
      <c r="U48" s="672">
        <v>1</v>
      </c>
    </row>
    <row r="49" spans="1:21" ht="14.4" customHeight="1" x14ac:dyDescent="0.3">
      <c r="A49" s="625">
        <v>50</v>
      </c>
      <c r="B49" s="626" t="s">
        <v>537</v>
      </c>
      <c r="C49" s="626">
        <v>89301501</v>
      </c>
      <c r="D49" s="688" t="s">
        <v>4148</v>
      </c>
      <c r="E49" s="689" t="s">
        <v>3015</v>
      </c>
      <c r="F49" s="626" t="s">
        <v>3007</v>
      </c>
      <c r="G49" s="626" t="s">
        <v>3104</v>
      </c>
      <c r="H49" s="626" t="s">
        <v>536</v>
      </c>
      <c r="I49" s="626" t="s">
        <v>3105</v>
      </c>
      <c r="J49" s="626" t="s">
        <v>807</v>
      </c>
      <c r="K49" s="626" t="s">
        <v>3106</v>
      </c>
      <c r="L49" s="627">
        <v>43.99</v>
      </c>
      <c r="M49" s="627">
        <v>175.96</v>
      </c>
      <c r="N49" s="626">
        <v>4</v>
      </c>
      <c r="O49" s="690">
        <v>2</v>
      </c>
      <c r="P49" s="627"/>
      <c r="Q49" s="642">
        <v>0</v>
      </c>
      <c r="R49" s="626"/>
      <c r="S49" s="642">
        <v>0</v>
      </c>
      <c r="T49" s="690"/>
      <c r="U49" s="672">
        <v>0</v>
      </c>
    </row>
    <row r="50" spans="1:21" ht="14.4" customHeight="1" x14ac:dyDescent="0.3">
      <c r="A50" s="625">
        <v>50</v>
      </c>
      <c r="B50" s="626" t="s">
        <v>537</v>
      </c>
      <c r="C50" s="626">
        <v>89301501</v>
      </c>
      <c r="D50" s="688" t="s">
        <v>4148</v>
      </c>
      <c r="E50" s="689" t="s">
        <v>3015</v>
      </c>
      <c r="F50" s="626" t="s">
        <v>3007</v>
      </c>
      <c r="G50" s="626" t="s">
        <v>3107</v>
      </c>
      <c r="H50" s="626" t="s">
        <v>536</v>
      </c>
      <c r="I50" s="626" t="s">
        <v>3108</v>
      </c>
      <c r="J50" s="626" t="s">
        <v>3109</v>
      </c>
      <c r="K50" s="626" t="s">
        <v>578</v>
      </c>
      <c r="L50" s="627">
        <v>134.13</v>
      </c>
      <c r="M50" s="627">
        <v>134.13</v>
      </c>
      <c r="N50" s="626">
        <v>1</v>
      </c>
      <c r="O50" s="690">
        <v>0.5</v>
      </c>
      <c r="P50" s="627"/>
      <c r="Q50" s="642">
        <v>0</v>
      </c>
      <c r="R50" s="626"/>
      <c r="S50" s="642">
        <v>0</v>
      </c>
      <c r="T50" s="690"/>
      <c r="U50" s="672">
        <v>0</v>
      </c>
    </row>
    <row r="51" spans="1:21" ht="14.4" customHeight="1" x14ac:dyDescent="0.3">
      <c r="A51" s="625">
        <v>50</v>
      </c>
      <c r="B51" s="626" t="s">
        <v>537</v>
      </c>
      <c r="C51" s="626">
        <v>89301501</v>
      </c>
      <c r="D51" s="688" t="s">
        <v>4148</v>
      </c>
      <c r="E51" s="689" t="s">
        <v>3015</v>
      </c>
      <c r="F51" s="626" t="s">
        <v>3007</v>
      </c>
      <c r="G51" s="626" t="s">
        <v>3107</v>
      </c>
      <c r="H51" s="626" t="s">
        <v>536</v>
      </c>
      <c r="I51" s="626" t="s">
        <v>3110</v>
      </c>
      <c r="J51" s="626" t="s">
        <v>3109</v>
      </c>
      <c r="K51" s="626" t="s">
        <v>3111</v>
      </c>
      <c r="L51" s="627">
        <v>143.71</v>
      </c>
      <c r="M51" s="627">
        <v>287.42</v>
      </c>
      <c r="N51" s="626">
        <v>2</v>
      </c>
      <c r="O51" s="690">
        <v>1</v>
      </c>
      <c r="P51" s="627"/>
      <c r="Q51" s="642">
        <v>0</v>
      </c>
      <c r="R51" s="626"/>
      <c r="S51" s="642">
        <v>0</v>
      </c>
      <c r="T51" s="690"/>
      <c r="U51" s="672">
        <v>0</v>
      </c>
    </row>
    <row r="52" spans="1:21" ht="14.4" customHeight="1" x14ac:dyDescent="0.3">
      <c r="A52" s="625">
        <v>50</v>
      </c>
      <c r="B52" s="626" t="s">
        <v>537</v>
      </c>
      <c r="C52" s="626">
        <v>89301501</v>
      </c>
      <c r="D52" s="688" t="s">
        <v>4148</v>
      </c>
      <c r="E52" s="689" t="s">
        <v>3015</v>
      </c>
      <c r="F52" s="626" t="s">
        <v>3007</v>
      </c>
      <c r="G52" s="626" t="s">
        <v>3112</v>
      </c>
      <c r="H52" s="626" t="s">
        <v>536</v>
      </c>
      <c r="I52" s="626" t="s">
        <v>824</v>
      </c>
      <c r="J52" s="626" t="s">
        <v>825</v>
      </c>
      <c r="K52" s="626" t="s">
        <v>3113</v>
      </c>
      <c r="L52" s="627">
        <v>83.03</v>
      </c>
      <c r="M52" s="627">
        <v>83.03</v>
      </c>
      <c r="N52" s="626">
        <v>1</v>
      </c>
      <c r="O52" s="690">
        <v>0.5</v>
      </c>
      <c r="P52" s="627"/>
      <c r="Q52" s="642">
        <v>0</v>
      </c>
      <c r="R52" s="626"/>
      <c r="S52" s="642">
        <v>0</v>
      </c>
      <c r="T52" s="690"/>
      <c r="U52" s="672">
        <v>0</v>
      </c>
    </row>
    <row r="53" spans="1:21" ht="14.4" customHeight="1" x14ac:dyDescent="0.3">
      <c r="A53" s="625">
        <v>50</v>
      </c>
      <c r="B53" s="626" t="s">
        <v>537</v>
      </c>
      <c r="C53" s="626">
        <v>89301501</v>
      </c>
      <c r="D53" s="688" t="s">
        <v>4148</v>
      </c>
      <c r="E53" s="689" t="s">
        <v>3015</v>
      </c>
      <c r="F53" s="626" t="s">
        <v>3007</v>
      </c>
      <c r="G53" s="626" t="s">
        <v>3114</v>
      </c>
      <c r="H53" s="626" t="s">
        <v>1511</v>
      </c>
      <c r="I53" s="626" t="s">
        <v>3115</v>
      </c>
      <c r="J53" s="626" t="s">
        <v>3116</v>
      </c>
      <c r="K53" s="626" t="s">
        <v>3117</v>
      </c>
      <c r="L53" s="627">
        <v>96.57</v>
      </c>
      <c r="M53" s="627">
        <v>289.70999999999998</v>
      </c>
      <c r="N53" s="626">
        <v>3</v>
      </c>
      <c r="O53" s="690">
        <v>1.5</v>
      </c>
      <c r="P53" s="627">
        <v>289.70999999999998</v>
      </c>
      <c r="Q53" s="642">
        <v>1</v>
      </c>
      <c r="R53" s="626">
        <v>3</v>
      </c>
      <c r="S53" s="642">
        <v>1</v>
      </c>
      <c r="T53" s="690">
        <v>1.5</v>
      </c>
      <c r="U53" s="672">
        <v>1</v>
      </c>
    </row>
    <row r="54" spans="1:21" ht="14.4" customHeight="1" x14ac:dyDescent="0.3">
      <c r="A54" s="625">
        <v>50</v>
      </c>
      <c r="B54" s="626" t="s">
        <v>537</v>
      </c>
      <c r="C54" s="626">
        <v>89301501</v>
      </c>
      <c r="D54" s="688" t="s">
        <v>4148</v>
      </c>
      <c r="E54" s="689" t="s">
        <v>3015</v>
      </c>
      <c r="F54" s="626" t="s">
        <v>3007</v>
      </c>
      <c r="G54" s="626" t="s">
        <v>3114</v>
      </c>
      <c r="H54" s="626" t="s">
        <v>1511</v>
      </c>
      <c r="I54" s="626" t="s">
        <v>1715</v>
      </c>
      <c r="J54" s="626" t="s">
        <v>2822</v>
      </c>
      <c r="K54" s="626" t="s">
        <v>2823</v>
      </c>
      <c r="L54" s="627">
        <v>156.25</v>
      </c>
      <c r="M54" s="627">
        <v>156.25</v>
      </c>
      <c r="N54" s="626">
        <v>1</v>
      </c>
      <c r="O54" s="690">
        <v>0.5</v>
      </c>
      <c r="P54" s="627"/>
      <c r="Q54" s="642">
        <v>0</v>
      </c>
      <c r="R54" s="626"/>
      <c r="S54" s="642">
        <v>0</v>
      </c>
      <c r="T54" s="690"/>
      <c r="U54" s="672">
        <v>0</v>
      </c>
    </row>
    <row r="55" spans="1:21" ht="14.4" customHeight="1" x14ac:dyDescent="0.3">
      <c r="A55" s="625">
        <v>50</v>
      </c>
      <c r="B55" s="626" t="s">
        <v>537</v>
      </c>
      <c r="C55" s="626">
        <v>89301501</v>
      </c>
      <c r="D55" s="688" t="s">
        <v>4148</v>
      </c>
      <c r="E55" s="689" t="s">
        <v>3017</v>
      </c>
      <c r="F55" s="626" t="s">
        <v>3007</v>
      </c>
      <c r="G55" s="626" t="s">
        <v>3118</v>
      </c>
      <c r="H55" s="626" t="s">
        <v>536</v>
      </c>
      <c r="I55" s="626" t="s">
        <v>3119</v>
      </c>
      <c r="J55" s="626" t="s">
        <v>892</v>
      </c>
      <c r="K55" s="626" t="s">
        <v>3120</v>
      </c>
      <c r="L55" s="627">
        <v>0</v>
      </c>
      <c r="M55" s="627">
        <v>0</v>
      </c>
      <c r="N55" s="626">
        <v>1</v>
      </c>
      <c r="O55" s="690">
        <v>1</v>
      </c>
      <c r="P55" s="627">
        <v>0</v>
      </c>
      <c r="Q55" s="642"/>
      <c r="R55" s="626">
        <v>1</v>
      </c>
      <c r="S55" s="642">
        <v>1</v>
      </c>
      <c r="T55" s="690">
        <v>1</v>
      </c>
      <c r="U55" s="672">
        <v>1</v>
      </c>
    </row>
    <row r="56" spans="1:21" ht="14.4" customHeight="1" x14ac:dyDescent="0.3">
      <c r="A56" s="625">
        <v>50</v>
      </c>
      <c r="B56" s="626" t="s">
        <v>537</v>
      </c>
      <c r="C56" s="626">
        <v>89301501</v>
      </c>
      <c r="D56" s="688" t="s">
        <v>4148</v>
      </c>
      <c r="E56" s="689" t="s">
        <v>3017</v>
      </c>
      <c r="F56" s="626" t="s">
        <v>3007</v>
      </c>
      <c r="G56" s="626" t="s">
        <v>3121</v>
      </c>
      <c r="H56" s="626" t="s">
        <v>536</v>
      </c>
      <c r="I56" s="626" t="s">
        <v>1447</v>
      </c>
      <c r="J56" s="626" t="s">
        <v>1448</v>
      </c>
      <c r="K56" s="626" t="s">
        <v>1449</v>
      </c>
      <c r="L56" s="627">
        <v>0</v>
      </c>
      <c r="M56" s="627">
        <v>0</v>
      </c>
      <c r="N56" s="626">
        <v>1</v>
      </c>
      <c r="O56" s="690">
        <v>0.5</v>
      </c>
      <c r="P56" s="627">
        <v>0</v>
      </c>
      <c r="Q56" s="642"/>
      <c r="R56" s="626">
        <v>1</v>
      </c>
      <c r="S56" s="642">
        <v>1</v>
      </c>
      <c r="T56" s="690">
        <v>0.5</v>
      </c>
      <c r="U56" s="672">
        <v>1</v>
      </c>
    </row>
    <row r="57" spans="1:21" ht="14.4" customHeight="1" x14ac:dyDescent="0.3">
      <c r="A57" s="625">
        <v>50</v>
      </c>
      <c r="B57" s="626" t="s">
        <v>537</v>
      </c>
      <c r="C57" s="626">
        <v>89301501</v>
      </c>
      <c r="D57" s="688" t="s">
        <v>4148</v>
      </c>
      <c r="E57" s="689" t="s">
        <v>3017</v>
      </c>
      <c r="F57" s="626" t="s">
        <v>3007</v>
      </c>
      <c r="G57" s="626" t="s">
        <v>3029</v>
      </c>
      <c r="H57" s="626" t="s">
        <v>1511</v>
      </c>
      <c r="I57" s="626" t="s">
        <v>1523</v>
      </c>
      <c r="J57" s="626" t="s">
        <v>1524</v>
      </c>
      <c r="K57" s="626" t="s">
        <v>2830</v>
      </c>
      <c r="L57" s="627">
        <v>121.16</v>
      </c>
      <c r="M57" s="627">
        <v>121.16</v>
      </c>
      <c r="N57" s="626">
        <v>1</v>
      </c>
      <c r="O57" s="690">
        <v>0.5</v>
      </c>
      <c r="P57" s="627"/>
      <c r="Q57" s="642">
        <v>0</v>
      </c>
      <c r="R57" s="626"/>
      <c r="S57" s="642">
        <v>0</v>
      </c>
      <c r="T57" s="690"/>
      <c r="U57" s="672">
        <v>0</v>
      </c>
    </row>
    <row r="58" spans="1:21" ht="14.4" customHeight="1" x14ac:dyDescent="0.3">
      <c r="A58" s="625">
        <v>50</v>
      </c>
      <c r="B58" s="626" t="s">
        <v>537</v>
      </c>
      <c r="C58" s="626">
        <v>89301501</v>
      </c>
      <c r="D58" s="688" t="s">
        <v>4148</v>
      </c>
      <c r="E58" s="689" t="s">
        <v>3017</v>
      </c>
      <c r="F58" s="626" t="s">
        <v>3007</v>
      </c>
      <c r="G58" s="626" t="s">
        <v>3029</v>
      </c>
      <c r="H58" s="626" t="s">
        <v>536</v>
      </c>
      <c r="I58" s="626" t="s">
        <v>3122</v>
      </c>
      <c r="J58" s="626" t="s">
        <v>2594</v>
      </c>
      <c r="K58" s="626" t="s">
        <v>3123</v>
      </c>
      <c r="L58" s="627">
        <v>201.95</v>
      </c>
      <c r="M58" s="627">
        <v>201.95</v>
      </c>
      <c r="N58" s="626">
        <v>1</v>
      </c>
      <c r="O58" s="690">
        <v>1</v>
      </c>
      <c r="P58" s="627"/>
      <c r="Q58" s="642">
        <v>0</v>
      </c>
      <c r="R58" s="626"/>
      <c r="S58" s="642">
        <v>0</v>
      </c>
      <c r="T58" s="690"/>
      <c r="U58" s="672">
        <v>0</v>
      </c>
    </row>
    <row r="59" spans="1:21" ht="14.4" customHeight="1" x14ac:dyDescent="0.3">
      <c r="A59" s="625">
        <v>50</v>
      </c>
      <c r="B59" s="626" t="s">
        <v>537</v>
      </c>
      <c r="C59" s="626">
        <v>89301501</v>
      </c>
      <c r="D59" s="688" t="s">
        <v>4148</v>
      </c>
      <c r="E59" s="689" t="s">
        <v>3017</v>
      </c>
      <c r="F59" s="626" t="s">
        <v>3007</v>
      </c>
      <c r="G59" s="626" t="s">
        <v>3030</v>
      </c>
      <c r="H59" s="626" t="s">
        <v>536</v>
      </c>
      <c r="I59" s="626" t="s">
        <v>3124</v>
      </c>
      <c r="J59" s="626" t="s">
        <v>1660</v>
      </c>
      <c r="K59" s="626" t="s">
        <v>1308</v>
      </c>
      <c r="L59" s="627">
        <v>0</v>
      </c>
      <c r="M59" s="627">
        <v>0</v>
      </c>
      <c r="N59" s="626">
        <v>1</v>
      </c>
      <c r="O59" s="690">
        <v>0.5</v>
      </c>
      <c r="P59" s="627"/>
      <c r="Q59" s="642"/>
      <c r="R59" s="626"/>
      <c r="S59" s="642">
        <v>0</v>
      </c>
      <c r="T59" s="690"/>
      <c r="U59" s="672">
        <v>0</v>
      </c>
    </row>
    <row r="60" spans="1:21" ht="14.4" customHeight="1" x14ac:dyDescent="0.3">
      <c r="A60" s="625">
        <v>50</v>
      </c>
      <c r="B60" s="626" t="s">
        <v>537</v>
      </c>
      <c r="C60" s="626">
        <v>89301501</v>
      </c>
      <c r="D60" s="688" t="s">
        <v>4148</v>
      </c>
      <c r="E60" s="689" t="s">
        <v>3017</v>
      </c>
      <c r="F60" s="626" t="s">
        <v>3007</v>
      </c>
      <c r="G60" s="626" t="s">
        <v>3030</v>
      </c>
      <c r="H60" s="626" t="s">
        <v>536</v>
      </c>
      <c r="I60" s="626" t="s">
        <v>3125</v>
      </c>
      <c r="J60" s="626" t="s">
        <v>3126</v>
      </c>
      <c r="K60" s="626" t="s">
        <v>3127</v>
      </c>
      <c r="L60" s="627">
        <v>0</v>
      </c>
      <c r="M60" s="627">
        <v>0</v>
      </c>
      <c r="N60" s="626">
        <v>1</v>
      </c>
      <c r="O60" s="690">
        <v>0.5</v>
      </c>
      <c r="P60" s="627">
        <v>0</v>
      </c>
      <c r="Q60" s="642"/>
      <c r="R60" s="626">
        <v>1</v>
      </c>
      <c r="S60" s="642">
        <v>1</v>
      </c>
      <c r="T60" s="690">
        <v>0.5</v>
      </c>
      <c r="U60" s="672">
        <v>1</v>
      </c>
    </row>
    <row r="61" spans="1:21" ht="14.4" customHeight="1" x14ac:dyDescent="0.3">
      <c r="A61" s="625">
        <v>50</v>
      </c>
      <c r="B61" s="626" t="s">
        <v>537</v>
      </c>
      <c r="C61" s="626">
        <v>89301501</v>
      </c>
      <c r="D61" s="688" t="s">
        <v>4148</v>
      </c>
      <c r="E61" s="689" t="s">
        <v>3017</v>
      </c>
      <c r="F61" s="626" t="s">
        <v>3007</v>
      </c>
      <c r="G61" s="626" t="s">
        <v>3036</v>
      </c>
      <c r="H61" s="626" t="s">
        <v>1511</v>
      </c>
      <c r="I61" s="626" t="s">
        <v>1626</v>
      </c>
      <c r="J61" s="626" t="s">
        <v>2865</v>
      </c>
      <c r="K61" s="626" t="s">
        <v>601</v>
      </c>
      <c r="L61" s="627">
        <v>262.33999999999997</v>
      </c>
      <c r="M61" s="627">
        <v>262.33999999999997</v>
      </c>
      <c r="N61" s="626">
        <v>1</v>
      </c>
      <c r="O61" s="690">
        <v>0.5</v>
      </c>
      <c r="P61" s="627"/>
      <c r="Q61" s="642">
        <v>0</v>
      </c>
      <c r="R61" s="626"/>
      <c r="S61" s="642">
        <v>0</v>
      </c>
      <c r="T61" s="690"/>
      <c r="U61" s="672">
        <v>0</v>
      </c>
    </row>
    <row r="62" spans="1:21" ht="14.4" customHeight="1" x14ac:dyDescent="0.3">
      <c r="A62" s="625">
        <v>50</v>
      </c>
      <c r="B62" s="626" t="s">
        <v>537</v>
      </c>
      <c r="C62" s="626">
        <v>89301501</v>
      </c>
      <c r="D62" s="688" t="s">
        <v>4148</v>
      </c>
      <c r="E62" s="689" t="s">
        <v>3017</v>
      </c>
      <c r="F62" s="626" t="s">
        <v>3007</v>
      </c>
      <c r="G62" s="626" t="s">
        <v>3036</v>
      </c>
      <c r="H62" s="626" t="s">
        <v>1511</v>
      </c>
      <c r="I62" s="626" t="s">
        <v>1707</v>
      </c>
      <c r="J62" s="626" t="s">
        <v>1712</v>
      </c>
      <c r="K62" s="626" t="s">
        <v>1742</v>
      </c>
      <c r="L62" s="627">
        <v>349.67</v>
      </c>
      <c r="M62" s="627">
        <v>349.67</v>
      </c>
      <c r="N62" s="626">
        <v>1</v>
      </c>
      <c r="O62" s="690">
        <v>0.5</v>
      </c>
      <c r="P62" s="627"/>
      <c r="Q62" s="642">
        <v>0</v>
      </c>
      <c r="R62" s="626"/>
      <c r="S62" s="642">
        <v>0</v>
      </c>
      <c r="T62" s="690"/>
      <c r="U62" s="672">
        <v>0</v>
      </c>
    </row>
    <row r="63" spans="1:21" ht="14.4" customHeight="1" x14ac:dyDescent="0.3">
      <c r="A63" s="625">
        <v>50</v>
      </c>
      <c r="B63" s="626" t="s">
        <v>537</v>
      </c>
      <c r="C63" s="626">
        <v>89301501</v>
      </c>
      <c r="D63" s="688" t="s">
        <v>4148</v>
      </c>
      <c r="E63" s="689" t="s">
        <v>3017</v>
      </c>
      <c r="F63" s="626" t="s">
        <v>3007</v>
      </c>
      <c r="G63" s="626" t="s">
        <v>3046</v>
      </c>
      <c r="H63" s="626" t="s">
        <v>536</v>
      </c>
      <c r="I63" s="626" t="s">
        <v>3128</v>
      </c>
      <c r="J63" s="626" t="s">
        <v>1575</v>
      </c>
      <c r="K63" s="626" t="s">
        <v>3129</v>
      </c>
      <c r="L63" s="627">
        <v>0</v>
      </c>
      <c r="M63" s="627">
        <v>0</v>
      </c>
      <c r="N63" s="626">
        <v>1</v>
      </c>
      <c r="O63" s="690">
        <v>0.5</v>
      </c>
      <c r="P63" s="627"/>
      <c r="Q63" s="642"/>
      <c r="R63" s="626"/>
      <c r="S63" s="642">
        <v>0</v>
      </c>
      <c r="T63" s="690"/>
      <c r="U63" s="672">
        <v>0</v>
      </c>
    </row>
    <row r="64" spans="1:21" ht="14.4" customHeight="1" x14ac:dyDescent="0.3">
      <c r="A64" s="625">
        <v>50</v>
      </c>
      <c r="B64" s="626" t="s">
        <v>537</v>
      </c>
      <c r="C64" s="626">
        <v>89301501</v>
      </c>
      <c r="D64" s="688" t="s">
        <v>4148</v>
      </c>
      <c r="E64" s="689" t="s">
        <v>3017</v>
      </c>
      <c r="F64" s="626" t="s">
        <v>3007</v>
      </c>
      <c r="G64" s="626" t="s">
        <v>3046</v>
      </c>
      <c r="H64" s="626" t="s">
        <v>536</v>
      </c>
      <c r="I64" s="626" t="s">
        <v>564</v>
      </c>
      <c r="J64" s="626" t="s">
        <v>2843</v>
      </c>
      <c r="K64" s="626" t="s">
        <v>2844</v>
      </c>
      <c r="L64" s="627">
        <v>31.43</v>
      </c>
      <c r="M64" s="627">
        <v>31.43</v>
      </c>
      <c r="N64" s="626">
        <v>1</v>
      </c>
      <c r="O64" s="690">
        <v>0.5</v>
      </c>
      <c r="P64" s="627"/>
      <c r="Q64" s="642">
        <v>0</v>
      </c>
      <c r="R64" s="626"/>
      <c r="S64" s="642">
        <v>0</v>
      </c>
      <c r="T64" s="690"/>
      <c r="U64" s="672">
        <v>0</v>
      </c>
    </row>
    <row r="65" spans="1:21" ht="14.4" customHeight="1" x14ac:dyDescent="0.3">
      <c r="A65" s="625">
        <v>50</v>
      </c>
      <c r="B65" s="626" t="s">
        <v>537</v>
      </c>
      <c r="C65" s="626">
        <v>89301501</v>
      </c>
      <c r="D65" s="688" t="s">
        <v>4148</v>
      </c>
      <c r="E65" s="689" t="s">
        <v>3017</v>
      </c>
      <c r="F65" s="626" t="s">
        <v>3007</v>
      </c>
      <c r="G65" s="626" t="s">
        <v>3046</v>
      </c>
      <c r="H65" s="626" t="s">
        <v>1511</v>
      </c>
      <c r="I65" s="626" t="s">
        <v>1574</v>
      </c>
      <c r="J65" s="626" t="s">
        <v>1575</v>
      </c>
      <c r="K65" s="626" t="s">
        <v>604</v>
      </c>
      <c r="L65" s="627">
        <v>44.89</v>
      </c>
      <c r="M65" s="627">
        <v>44.89</v>
      </c>
      <c r="N65" s="626">
        <v>1</v>
      </c>
      <c r="O65" s="690">
        <v>0.5</v>
      </c>
      <c r="P65" s="627"/>
      <c r="Q65" s="642">
        <v>0</v>
      </c>
      <c r="R65" s="626"/>
      <c r="S65" s="642">
        <v>0</v>
      </c>
      <c r="T65" s="690"/>
      <c r="U65" s="672">
        <v>0</v>
      </c>
    </row>
    <row r="66" spans="1:21" ht="14.4" customHeight="1" x14ac:dyDescent="0.3">
      <c r="A66" s="625">
        <v>50</v>
      </c>
      <c r="B66" s="626" t="s">
        <v>537</v>
      </c>
      <c r="C66" s="626">
        <v>89301501</v>
      </c>
      <c r="D66" s="688" t="s">
        <v>4148</v>
      </c>
      <c r="E66" s="689" t="s">
        <v>3017</v>
      </c>
      <c r="F66" s="626" t="s">
        <v>3007</v>
      </c>
      <c r="G66" s="626" t="s">
        <v>3130</v>
      </c>
      <c r="H66" s="626" t="s">
        <v>536</v>
      </c>
      <c r="I66" s="626" t="s">
        <v>3131</v>
      </c>
      <c r="J66" s="626" t="s">
        <v>3132</v>
      </c>
      <c r="K66" s="626" t="s">
        <v>3133</v>
      </c>
      <c r="L66" s="627">
        <v>0</v>
      </c>
      <c r="M66" s="627">
        <v>0</v>
      </c>
      <c r="N66" s="626">
        <v>1</v>
      </c>
      <c r="O66" s="690">
        <v>0.5</v>
      </c>
      <c r="P66" s="627">
        <v>0</v>
      </c>
      <c r="Q66" s="642"/>
      <c r="R66" s="626">
        <v>1</v>
      </c>
      <c r="S66" s="642">
        <v>1</v>
      </c>
      <c r="T66" s="690">
        <v>0.5</v>
      </c>
      <c r="U66" s="672">
        <v>1</v>
      </c>
    </row>
    <row r="67" spans="1:21" ht="14.4" customHeight="1" x14ac:dyDescent="0.3">
      <c r="A67" s="625">
        <v>50</v>
      </c>
      <c r="B67" s="626" t="s">
        <v>537</v>
      </c>
      <c r="C67" s="626">
        <v>89301501</v>
      </c>
      <c r="D67" s="688" t="s">
        <v>4148</v>
      </c>
      <c r="E67" s="689" t="s">
        <v>3017</v>
      </c>
      <c r="F67" s="626" t="s">
        <v>3007</v>
      </c>
      <c r="G67" s="626" t="s">
        <v>3054</v>
      </c>
      <c r="H67" s="626" t="s">
        <v>536</v>
      </c>
      <c r="I67" s="626" t="s">
        <v>3134</v>
      </c>
      <c r="J67" s="626" t="s">
        <v>2058</v>
      </c>
      <c r="K67" s="626" t="s">
        <v>3057</v>
      </c>
      <c r="L67" s="627">
        <v>23.3</v>
      </c>
      <c r="M67" s="627">
        <v>23.3</v>
      </c>
      <c r="N67" s="626">
        <v>1</v>
      </c>
      <c r="O67" s="690">
        <v>0.5</v>
      </c>
      <c r="P67" s="627"/>
      <c r="Q67" s="642">
        <v>0</v>
      </c>
      <c r="R67" s="626"/>
      <c r="S67" s="642">
        <v>0</v>
      </c>
      <c r="T67" s="690"/>
      <c r="U67" s="672">
        <v>0</v>
      </c>
    </row>
    <row r="68" spans="1:21" ht="14.4" customHeight="1" x14ac:dyDescent="0.3">
      <c r="A68" s="625">
        <v>50</v>
      </c>
      <c r="B68" s="626" t="s">
        <v>537</v>
      </c>
      <c r="C68" s="626">
        <v>89301501</v>
      </c>
      <c r="D68" s="688" t="s">
        <v>4148</v>
      </c>
      <c r="E68" s="689" t="s">
        <v>3017</v>
      </c>
      <c r="F68" s="626" t="s">
        <v>3007</v>
      </c>
      <c r="G68" s="626" t="s">
        <v>3135</v>
      </c>
      <c r="H68" s="626" t="s">
        <v>1511</v>
      </c>
      <c r="I68" s="626" t="s">
        <v>1668</v>
      </c>
      <c r="J68" s="626" t="s">
        <v>1669</v>
      </c>
      <c r="K68" s="626" t="s">
        <v>1670</v>
      </c>
      <c r="L68" s="627">
        <v>25.07</v>
      </c>
      <c r="M68" s="627">
        <v>25.07</v>
      </c>
      <c r="N68" s="626">
        <v>1</v>
      </c>
      <c r="O68" s="690">
        <v>0.5</v>
      </c>
      <c r="P68" s="627"/>
      <c r="Q68" s="642">
        <v>0</v>
      </c>
      <c r="R68" s="626"/>
      <c r="S68" s="642">
        <v>0</v>
      </c>
      <c r="T68" s="690"/>
      <c r="U68" s="672">
        <v>0</v>
      </c>
    </row>
    <row r="69" spans="1:21" ht="14.4" customHeight="1" x14ac:dyDescent="0.3">
      <c r="A69" s="625">
        <v>50</v>
      </c>
      <c r="B69" s="626" t="s">
        <v>537</v>
      </c>
      <c r="C69" s="626">
        <v>89301501</v>
      </c>
      <c r="D69" s="688" t="s">
        <v>4148</v>
      </c>
      <c r="E69" s="689" t="s">
        <v>3017</v>
      </c>
      <c r="F69" s="626" t="s">
        <v>3007</v>
      </c>
      <c r="G69" s="626" t="s">
        <v>3062</v>
      </c>
      <c r="H69" s="626" t="s">
        <v>536</v>
      </c>
      <c r="I69" s="626" t="s">
        <v>3136</v>
      </c>
      <c r="J69" s="626" t="s">
        <v>629</v>
      </c>
      <c r="K69" s="626" t="s">
        <v>3137</v>
      </c>
      <c r="L69" s="627">
        <v>0</v>
      </c>
      <c r="M69" s="627">
        <v>0</v>
      </c>
      <c r="N69" s="626">
        <v>1</v>
      </c>
      <c r="O69" s="690">
        <v>0.5</v>
      </c>
      <c r="P69" s="627">
        <v>0</v>
      </c>
      <c r="Q69" s="642"/>
      <c r="R69" s="626">
        <v>1</v>
      </c>
      <c r="S69" s="642">
        <v>1</v>
      </c>
      <c r="T69" s="690">
        <v>0.5</v>
      </c>
      <c r="U69" s="672">
        <v>1</v>
      </c>
    </row>
    <row r="70" spans="1:21" ht="14.4" customHeight="1" x14ac:dyDescent="0.3">
      <c r="A70" s="625">
        <v>50</v>
      </c>
      <c r="B70" s="626" t="s">
        <v>537</v>
      </c>
      <c r="C70" s="626">
        <v>89301501</v>
      </c>
      <c r="D70" s="688" t="s">
        <v>4148</v>
      </c>
      <c r="E70" s="689" t="s">
        <v>3017</v>
      </c>
      <c r="F70" s="626" t="s">
        <v>3007</v>
      </c>
      <c r="G70" s="626" t="s">
        <v>3073</v>
      </c>
      <c r="H70" s="626" t="s">
        <v>536</v>
      </c>
      <c r="I70" s="626" t="s">
        <v>3138</v>
      </c>
      <c r="J70" s="626" t="s">
        <v>1118</v>
      </c>
      <c r="K70" s="626" t="s">
        <v>3061</v>
      </c>
      <c r="L70" s="627">
        <v>12.26</v>
      </c>
      <c r="M70" s="627">
        <v>12.26</v>
      </c>
      <c r="N70" s="626">
        <v>1</v>
      </c>
      <c r="O70" s="690">
        <v>0.5</v>
      </c>
      <c r="P70" s="627"/>
      <c r="Q70" s="642">
        <v>0</v>
      </c>
      <c r="R70" s="626"/>
      <c r="S70" s="642">
        <v>0</v>
      </c>
      <c r="T70" s="690"/>
      <c r="U70" s="672">
        <v>0</v>
      </c>
    </row>
    <row r="71" spans="1:21" ht="14.4" customHeight="1" x14ac:dyDescent="0.3">
      <c r="A71" s="625">
        <v>50</v>
      </c>
      <c r="B71" s="626" t="s">
        <v>537</v>
      </c>
      <c r="C71" s="626">
        <v>89301501</v>
      </c>
      <c r="D71" s="688" t="s">
        <v>4148</v>
      </c>
      <c r="E71" s="689" t="s">
        <v>3017</v>
      </c>
      <c r="F71" s="626" t="s">
        <v>3007</v>
      </c>
      <c r="G71" s="626" t="s">
        <v>3139</v>
      </c>
      <c r="H71" s="626" t="s">
        <v>536</v>
      </c>
      <c r="I71" s="626" t="s">
        <v>3140</v>
      </c>
      <c r="J71" s="626" t="s">
        <v>3141</v>
      </c>
      <c r="K71" s="626" t="s">
        <v>3142</v>
      </c>
      <c r="L71" s="627">
        <v>112.27</v>
      </c>
      <c r="M71" s="627">
        <v>112.27</v>
      </c>
      <c r="N71" s="626">
        <v>1</v>
      </c>
      <c r="O71" s="690">
        <v>0.5</v>
      </c>
      <c r="P71" s="627"/>
      <c r="Q71" s="642">
        <v>0</v>
      </c>
      <c r="R71" s="626"/>
      <c r="S71" s="642">
        <v>0</v>
      </c>
      <c r="T71" s="690"/>
      <c r="U71" s="672">
        <v>0</v>
      </c>
    </row>
    <row r="72" spans="1:21" ht="14.4" customHeight="1" x14ac:dyDescent="0.3">
      <c r="A72" s="625">
        <v>50</v>
      </c>
      <c r="B72" s="626" t="s">
        <v>537</v>
      </c>
      <c r="C72" s="626">
        <v>89301501</v>
      </c>
      <c r="D72" s="688" t="s">
        <v>4148</v>
      </c>
      <c r="E72" s="689" t="s">
        <v>3017</v>
      </c>
      <c r="F72" s="626" t="s">
        <v>3007</v>
      </c>
      <c r="G72" s="626" t="s">
        <v>3139</v>
      </c>
      <c r="H72" s="626" t="s">
        <v>536</v>
      </c>
      <c r="I72" s="626" t="s">
        <v>3143</v>
      </c>
      <c r="J72" s="626" t="s">
        <v>3144</v>
      </c>
      <c r="K72" s="626" t="s">
        <v>3145</v>
      </c>
      <c r="L72" s="627">
        <v>0</v>
      </c>
      <c r="M72" s="627">
        <v>0</v>
      </c>
      <c r="N72" s="626">
        <v>1</v>
      </c>
      <c r="O72" s="690">
        <v>0.5</v>
      </c>
      <c r="P72" s="627">
        <v>0</v>
      </c>
      <c r="Q72" s="642"/>
      <c r="R72" s="626">
        <v>1</v>
      </c>
      <c r="S72" s="642">
        <v>1</v>
      </c>
      <c r="T72" s="690">
        <v>0.5</v>
      </c>
      <c r="U72" s="672">
        <v>1</v>
      </c>
    </row>
    <row r="73" spans="1:21" ht="14.4" customHeight="1" x14ac:dyDescent="0.3">
      <c r="A73" s="625">
        <v>50</v>
      </c>
      <c r="B73" s="626" t="s">
        <v>537</v>
      </c>
      <c r="C73" s="626">
        <v>89301501</v>
      </c>
      <c r="D73" s="688" t="s">
        <v>4148</v>
      </c>
      <c r="E73" s="689" t="s">
        <v>3017</v>
      </c>
      <c r="F73" s="626" t="s">
        <v>3007</v>
      </c>
      <c r="G73" s="626" t="s">
        <v>3088</v>
      </c>
      <c r="H73" s="626" t="s">
        <v>536</v>
      </c>
      <c r="I73" s="626" t="s">
        <v>3089</v>
      </c>
      <c r="J73" s="626" t="s">
        <v>1065</v>
      </c>
      <c r="K73" s="626" t="s">
        <v>3090</v>
      </c>
      <c r="L73" s="627">
        <v>0</v>
      </c>
      <c r="M73" s="627">
        <v>0</v>
      </c>
      <c r="N73" s="626">
        <v>1</v>
      </c>
      <c r="O73" s="690">
        <v>0.5</v>
      </c>
      <c r="P73" s="627"/>
      <c r="Q73" s="642"/>
      <c r="R73" s="626"/>
      <c r="S73" s="642">
        <v>0</v>
      </c>
      <c r="T73" s="690"/>
      <c r="U73" s="672">
        <v>0</v>
      </c>
    </row>
    <row r="74" spans="1:21" ht="14.4" customHeight="1" x14ac:dyDescent="0.3">
      <c r="A74" s="625">
        <v>50</v>
      </c>
      <c r="B74" s="626" t="s">
        <v>537</v>
      </c>
      <c r="C74" s="626">
        <v>89301501</v>
      </c>
      <c r="D74" s="688" t="s">
        <v>4148</v>
      </c>
      <c r="E74" s="689" t="s">
        <v>3017</v>
      </c>
      <c r="F74" s="626" t="s">
        <v>3007</v>
      </c>
      <c r="G74" s="626" t="s">
        <v>3088</v>
      </c>
      <c r="H74" s="626" t="s">
        <v>536</v>
      </c>
      <c r="I74" s="626" t="s">
        <v>3146</v>
      </c>
      <c r="J74" s="626" t="s">
        <v>1402</v>
      </c>
      <c r="K74" s="626" t="s">
        <v>3147</v>
      </c>
      <c r="L74" s="627">
        <v>0</v>
      </c>
      <c r="M74" s="627">
        <v>0</v>
      </c>
      <c r="N74" s="626">
        <v>1</v>
      </c>
      <c r="O74" s="690">
        <v>0.5</v>
      </c>
      <c r="P74" s="627">
        <v>0</v>
      </c>
      <c r="Q74" s="642"/>
      <c r="R74" s="626">
        <v>1</v>
      </c>
      <c r="S74" s="642">
        <v>1</v>
      </c>
      <c r="T74" s="690">
        <v>0.5</v>
      </c>
      <c r="U74" s="672">
        <v>1</v>
      </c>
    </row>
    <row r="75" spans="1:21" ht="14.4" customHeight="1" x14ac:dyDescent="0.3">
      <c r="A75" s="625">
        <v>50</v>
      </c>
      <c r="B75" s="626" t="s">
        <v>537</v>
      </c>
      <c r="C75" s="626">
        <v>89301501</v>
      </c>
      <c r="D75" s="688" t="s">
        <v>4148</v>
      </c>
      <c r="E75" s="689" t="s">
        <v>3017</v>
      </c>
      <c r="F75" s="626" t="s">
        <v>3007</v>
      </c>
      <c r="G75" s="626" t="s">
        <v>3088</v>
      </c>
      <c r="H75" s="626" t="s">
        <v>1511</v>
      </c>
      <c r="I75" s="626" t="s">
        <v>1676</v>
      </c>
      <c r="J75" s="626" t="s">
        <v>1677</v>
      </c>
      <c r="K75" s="626" t="s">
        <v>1678</v>
      </c>
      <c r="L75" s="627">
        <v>101.16</v>
      </c>
      <c r="M75" s="627">
        <v>101.16</v>
      </c>
      <c r="N75" s="626">
        <v>1</v>
      </c>
      <c r="O75" s="690">
        <v>1</v>
      </c>
      <c r="P75" s="627"/>
      <c r="Q75" s="642">
        <v>0</v>
      </c>
      <c r="R75" s="626"/>
      <c r="S75" s="642">
        <v>0</v>
      </c>
      <c r="T75" s="690"/>
      <c r="U75" s="672">
        <v>0</v>
      </c>
    </row>
    <row r="76" spans="1:21" ht="14.4" customHeight="1" x14ac:dyDescent="0.3">
      <c r="A76" s="625">
        <v>50</v>
      </c>
      <c r="B76" s="626" t="s">
        <v>537</v>
      </c>
      <c r="C76" s="626">
        <v>89301501</v>
      </c>
      <c r="D76" s="688" t="s">
        <v>4148</v>
      </c>
      <c r="E76" s="689" t="s">
        <v>3017</v>
      </c>
      <c r="F76" s="626" t="s">
        <v>3007</v>
      </c>
      <c r="G76" s="626" t="s">
        <v>3097</v>
      </c>
      <c r="H76" s="626" t="s">
        <v>1511</v>
      </c>
      <c r="I76" s="626" t="s">
        <v>1515</v>
      </c>
      <c r="J76" s="626" t="s">
        <v>1516</v>
      </c>
      <c r="K76" s="626" t="s">
        <v>1517</v>
      </c>
      <c r="L76" s="627">
        <v>50.58</v>
      </c>
      <c r="M76" s="627">
        <v>101.16</v>
      </c>
      <c r="N76" s="626">
        <v>2</v>
      </c>
      <c r="O76" s="690">
        <v>1.5</v>
      </c>
      <c r="P76" s="627"/>
      <c r="Q76" s="642">
        <v>0</v>
      </c>
      <c r="R76" s="626"/>
      <c r="S76" s="642">
        <v>0</v>
      </c>
      <c r="T76" s="690"/>
      <c r="U76" s="672">
        <v>0</v>
      </c>
    </row>
    <row r="77" spans="1:21" ht="14.4" customHeight="1" x14ac:dyDescent="0.3">
      <c r="A77" s="625">
        <v>50</v>
      </c>
      <c r="B77" s="626" t="s">
        <v>537</v>
      </c>
      <c r="C77" s="626">
        <v>89301501</v>
      </c>
      <c r="D77" s="688" t="s">
        <v>4148</v>
      </c>
      <c r="E77" s="689" t="s">
        <v>3017</v>
      </c>
      <c r="F77" s="626" t="s">
        <v>3007</v>
      </c>
      <c r="G77" s="626" t="s">
        <v>3097</v>
      </c>
      <c r="H77" s="626" t="s">
        <v>1511</v>
      </c>
      <c r="I77" s="626" t="s">
        <v>3148</v>
      </c>
      <c r="J77" s="626" t="s">
        <v>2856</v>
      </c>
      <c r="K77" s="626" t="s">
        <v>3117</v>
      </c>
      <c r="L77" s="627">
        <v>168.59</v>
      </c>
      <c r="M77" s="627">
        <v>168.59</v>
      </c>
      <c r="N77" s="626">
        <v>1</v>
      </c>
      <c r="O77" s="690">
        <v>0.5</v>
      </c>
      <c r="P77" s="627"/>
      <c r="Q77" s="642">
        <v>0</v>
      </c>
      <c r="R77" s="626"/>
      <c r="S77" s="642">
        <v>0</v>
      </c>
      <c r="T77" s="690"/>
      <c r="U77" s="672">
        <v>0</v>
      </c>
    </row>
    <row r="78" spans="1:21" ht="14.4" customHeight="1" x14ac:dyDescent="0.3">
      <c r="A78" s="625">
        <v>50</v>
      </c>
      <c r="B78" s="626" t="s">
        <v>537</v>
      </c>
      <c r="C78" s="626">
        <v>89301501</v>
      </c>
      <c r="D78" s="688" t="s">
        <v>4148</v>
      </c>
      <c r="E78" s="689" t="s">
        <v>3017</v>
      </c>
      <c r="F78" s="626" t="s">
        <v>3007</v>
      </c>
      <c r="G78" s="626" t="s">
        <v>3149</v>
      </c>
      <c r="H78" s="626" t="s">
        <v>1511</v>
      </c>
      <c r="I78" s="626" t="s">
        <v>2473</v>
      </c>
      <c r="J78" s="626" t="s">
        <v>2994</v>
      </c>
      <c r="K78" s="626" t="s">
        <v>2995</v>
      </c>
      <c r="L78" s="627">
        <v>201.75</v>
      </c>
      <c r="M78" s="627">
        <v>201.75</v>
      </c>
      <c r="N78" s="626">
        <v>1</v>
      </c>
      <c r="O78" s="690">
        <v>0.5</v>
      </c>
      <c r="P78" s="627"/>
      <c r="Q78" s="642">
        <v>0</v>
      </c>
      <c r="R78" s="626"/>
      <c r="S78" s="642">
        <v>0</v>
      </c>
      <c r="T78" s="690"/>
      <c r="U78" s="672">
        <v>0</v>
      </c>
    </row>
    <row r="79" spans="1:21" ht="14.4" customHeight="1" x14ac:dyDescent="0.3">
      <c r="A79" s="625">
        <v>50</v>
      </c>
      <c r="B79" s="626" t="s">
        <v>537</v>
      </c>
      <c r="C79" s="626">
        <v>89301501</v>
      </c>
      <c r="D79" s="688" t="s">
        <v>4148</v>
      </c>
      <c r="E79" s="689" t="s">
        <v>3017</v>
      </c>
      <c r="F79" s="626" t="s">
        <v>3007</v>
      </c>
      <c r="G79" s="626" t="s">
        <v>3104</v>
      </c>
      <c r="H79" s="626" t="s">
        <v>536</v>
      </c>
      <c r="I79" s="626" t="s">
        <v>3105</v>
      </c>
      <c r="J79" s="626" t="s">
        <v>807</v>
      </c>
      <c r="K79" s="626" t="s">
        <v>3106</v>
      </c>
      <c r="L79" s="627">
        <v>43.99</v>
      </c>
      <c r="M79" s="627">
        <v>43.99</v>
      </c>
      <c r="N79" s="626">
        <v>1</v>
      </c>
      <c r="O79" s="690">
        <v>0.5</v>
      </c>
      <c r="P79" s="627"/>
      <c r="Q79" s="642">
        <v>0</v>
      </c>
      <c r="R79" s="626"/>
      <c r="S79" s="642">
        <v>0</v>
      </c>
      <c r="T79" s="690"/>
      <c r="U79" s="672">
        <v>0</v>
      </c>
    </row>
    <row r="80" spans="1:21" ht="14.4" customHeight="1" x14ac:dyDescent="0.3">
      <c r="A80" s="625">
        <v>50</v>
      </c>
      <c r="B80" s="626" t="s">
        <v>537</v>
      </c>
      <c r="C80" s="626">
        <v>89301501</v>
      </c>
      <c r="D80" s="688" t="s">
        <v>4148</v>
      </c>
      <c r="E80" s="689" t="s">
        <v>3017</v>
      </c>
      <c r="F80" s="626" t="s">
        <v>3007</v>
      </c>
      <c r="G80" s="626" t="s">
        <v>3107</v>
      </c>
      <c r="H80" s="626" t="s">
        <v>536</v>
      </c>
      <c r="I80" s="626" t="s">
        <v>3150</v>
      </c>
      <c r="J80" s="626" t="s">
        <v>3109</v>
      </c>
      <c r="K80" s="626" t="s">
        <v>3151</v>
      </c>
      <c r="L80" s="627">
        <v>67.06</v>
      </c>
      <c r="M80" s="627">
        <v>67.06</v>
      </c>
      <c r="N80" s="626">
        <v>1</v>
      </c>
      <c r="O80" s="690">
        <v>0.5</v>
      </c>
      <c r="P80" s="627"/>
      <c r="Q80" s="642">
        <v>0</v>
      </c>
      <c r="R80" s="626"/>
      <c r="S80" s="642">
        <v>0</v>
      </c>
      <c r="T80" s="690"/>
      <c r="U80" s="672">
        <v>0</v>
      </c>
    </row>
    <row r="81" spans="1:21" ht="14.4" customHeight="1" x14ac:dyDescent="0.3">
      <c r="A81" s="625">
        <v>50</v>
      </c>
      <c r="B81" s="626" t="s">
        <v>537</v>
      </c>
      <c r="C81" s="626">
        <v>89301501</v>
      </c>
      <c r="D81" s="688" t="s">
        <v>4148</v>
      </c>
      <c r="E81" s="689" t="s">
        <v>3017</v>
      </c>
      <c r="F81" s="626" t="s">
        <v>3007</v>
      </c>
      <c r="G81" s="626" t="s">
        <v>3114</v>
      </c>
      <c r="H81" s="626" t="s">
        <v>1511</v>
      </c>
      <c r="I81" s="626" t="s">
        <v>1715</v>
      </c>
      <c r="J81" s="626" t="s">
        <v>2822</v>
      </c>
      <c r="K81" s="626" t="s">
        <v>2823</v>
      </c>
      <c r="L81" s="627">
        <v>156.25</v>
      </c>
      <c r="M81" s="627">
        <v>312.5</v>
      </c>
      <c r="N81" s="626">
        <v>2</v>
      </c>
      <c r="O81" s="690">
        <v>1</v>
      </c>
      <c r="P81" s="627"/>
      <c r="Q81" s="642">
        <v>0</v>
      </c>
      <c r="R81" s="626"/>
      <c r="S81" s="642">
        <v>0</v>
      </c>
      <c r="T81" s="690"/>
      <c r="U81" s="672">
        <v>0</v>
      </c>
    </row>
    <row r="82" spans="1:21" ht="14.4" customHeight="1" x14ac:dyDescent="0.3">
      <c r="A82" s="625">
        <v>50</v>
      </c>
      <c r="B82" s="626" t="s">
        <v>537</v>
      </c>
      <c r="C82" s="626">
        <v>89301501</v>
      </c>
      <c r="D82" s="688" t="s">
        <v>4148</v>
      </c>
      <c r="E82" s="689" t="s">
        <v>3017</v>
      </c>
      <c r="F82" s="626" t="s">
        <v>3007</v>
      </c>
      <c r="G82" s="626" t="s">
        <v>3114</v>
      </c>
      <c r="H82" s="626" t="s">
        <v>1511</v>
      </c>
      <c r="I82" s="626" t="s">
        <v>1630</v>
      </c>
      <c r="J82" s="626" t="s">
        <v>2824</v>
      </c>
      <c r="K82" s="626" t="s">
        <v>1661</v>
      </c>
      <c r="L82" s="627">
        <v>193.14</v>
      </c>
      <c r="M82" s="627">
        <v>193.14</v>
      </c>
      <c r="N82" s="626">
        <v>1</v>
      </c>
      <c r="O82" s="690">
        <v>0.5</v>
      </c>
      <c r="P82" s="627"/>
      <c r="Q82" s="642">
        <v>0</v>
      </c>
      <c r="R82" s="626"/>
      <c r="S82" s="642">
        <v>0</v>
      </c>
      <c r="T82" s="690"/>
      <c r="U82" s="672">
        <v>0</v>
      </c>
    </row>
    <row r="83" spans="1:21" ht="14.4" customHeight="1" x14ac:dyDescent="0.3">
      <c r="A83" s="625">
        <v>50</v>
      </c>
      <c r="B83" s="626" t="s">
        <v>537</v>
      </c>
      <c r="C83" s="626">
        <v>89301501</v>
      </c>
      <c r="D83" s="688" t="s">
        <v>4148</v>
      </c>
      <c r="E83" s="689" t="s">
        <v>3018</v>
      </c>
      <c r="F83" s="626" t="s">
        <v>3007</v>
      </c>
      <c r="G83" s="626" t="s">
        <v>3029</v>
      </c>
      <c r="H83" s="626" t="s">
        <v>1511</v>
      </c>
      <c r="I83" s="626" t="s">
        <v>1523</v>
      </c>
      <c r="J83" s="626" t="s">
        <v>1524</v>
      </c>
      <c r="K83" s="626" t="s">
        <v>2830</v>
      </c>
      <c r="L83" s="627">
        <v>121.16</v>
      </c>
      <c r="M83" s="627">
        <v>484.64</v>
      </c>
      <c r="N83" s="626">
        <v>4</v>
      </c>
      <c r="O83" s="690">
        <v>1.5</v>
      </c>
      <c r="P83" s="627">
        <v>363.48</v>
      </c>
      <c r="Q83" s="642">
        <v>0.75000000000000011</v>
      </c>
      <c r="R83" s="626">
        <v>3</v>
      </c>
      <c r="S83" s="642">
        <v>0.75</v>
      </c>
      <c r="T83" s="690">
        <v>1</v>
      </c>
      <c r="U83" s="672">
        <v>0.66666666666666663</v>
      </c>
    </row>
    <row r="84" spans="1:21" ht="14.4" customHeight="1" x14ac:dyDescent="0.3">
      <c r="A84" s="625">
        <v>50</v>
      </c>
      <c r="B84" s="626" t="s">
        <v>537</v>
      </c>
      <c r="C84" s="626">
        <v>89301501</v>
      </c>
      <c r="D84" s="688" t="s">
        <v>4148</v>
      </c>
      <c r="E84" s="689" t="s">
        <v>3018</v>
      </c>
      <c r="F84" s="626" t="s">
        <v>3007</v>
      </c>
      <c r="G84" s="626" t="s">
        <v>3036</v>
      </c>
      <c r="H84" s="626" t="s">
        <v>1511</v>
      </c>
      <c r="I84" s="626" t="s">
        <v>1626</v>
      </c>
      <c r="J84" s="626" t="s">
        <v>2865</v>
      </c>
      <c r="K84" s="626" t="s">
        <v>601</v>
      </c>
      <c r="L84" s="627">
        <v>238.81</v>
      </c>
      <c r="M84" s="627">
        <v>238.81</v>
      </c>
      <c r="N84" s="626">
        <v>1</v>
      </c>
      <c r="O84" s="690">
        <v>0.5</v>
      </c>
      <c r="P84" s="627"/>
      <c r="Q84" s="642">
        <v>0</v>
      </c>
      <c r="R84" s="626"/>
      <c r="S84" s="642">
        <v>0</v>
      </c>
      <c r="T84" s="690"/>
      <c r="U84" s="672">
        <v>0</v>
      </c>
    </row>
    <row r="85" spans="1:21" ht="14.4" customHeight="1" x14ac:dyDescent="0.3">
      <c r="A85" s="625">
        <v>50</v>
      </c>
      <c r="B85" s="626" t="s">
        <v>537</v>
      </c>
      <c r="C85" s="626">
        <v>89301501</v>
      </c>
      <c r="D85" s="688" t="s">
        <v>4148</v>
      </c>
      <c r="E85" s="689" t="s">
        <v>3018</v>
      </c>
      <c r="F85" s="626" t="s">
        <v>3007</v>
      </c>
      <c r="G85" s="626" t="s">
        <v>3036</v>
      </c>
      <c r="H85" s="626" t="s">
        <v>1511</v>
      </c>
      <c r="I85" s="626" t="s">
        <v>1707</v>
      </c>
      <c r="J85" s="626" t="s">
        <v>1712</v>
      </c>
      <c r="K85" s="626" t="s">
        <v>1742</v>
      </c>
      <c r="L85" s="627">
        <v>367.41</v>
      </c>
      <c r="M85" s="627">
        <v>367.41</v>
      </c>
      <c r="N85" s="626">
        <v>1</v>
      </c>
      <c r="O85" s="690">
        <v>0.5</v>
      </c>
      <c r="P85" s="627"/>
      <c r="Q85" s="642">
        <v>0</v>
      </c>
      <c r="R85" s="626"/>
      <c r="S85" s="642">
        <v>0</v>
      </c>
      <c r="T85" s="690"/>
      <c r="U85" s="672">
        <v>0</v>
      </c>
    </row>
    <row r="86" spans="1:21" ht="14.4" customHeight="1" x14ac:dyDescent="0.3">
      <c r="A86" s="625">
        <v>50</v>
      </c>
      <c r="B86" s="626" t="s">
        <v>537</v>
      </c>
      <c r="C86" s="626">
        <v>89301501</v>
      </c>
      <c r="D86" s="688" t="s">
        <v>4148</v>
      </c>
      <c r="E86" s="689" t="s">
        <v>3018</v>
      </c>
      <c r="F86" s="626" t="s">
        <v>3007</v>
      </c>
      <c r="G86" s="626" t="s">
        <v>3046</v>
      </c>
      <c r="H86" s="626" t="s">
        <v>536</v>
      </c>
      <c r="I86" s="626" t="s">
        <v>564</v>
      </c>
      <c r="J86" s="626" t="s">
        <v>2843</v>
      </c>
      <c r="K86" s="626" t="s">
        <v>2844</v>
      </c>
      <c r="L86" s="627">
        <v>31.43</v>
      </c>
      <c r="M86" s="627">
        <v>31.43</v>
      </c>
      <c r="N86" s="626">
        <v>1</v>
      </c>
      <c r="O86" s="690">
        <v>0.5</v>
      </c>
      <c r="P86" s="627"/>
      <c r="Q86" s="642">
        <v>0</v>
      </c>
      <c r="R86" s="626"/>
      <c r="S86" s="642">
        <v>0</v>
      </c>
      <c r="T86" s="690"/>
      <c r="U86" s="672">
        <v>0</v>
      </c>
    </row>
    <row r="87" spans="1:21" ht="14.4" customHeight="1" x14ac:dyDescent="0.3">
      <c r="A87" s="625">
        <v>50</v>
      </c>
      <c r="B87" s="626" t="s">
        <v>537</v>
      </c>
      <c r="C87" s="626">
        <v>89301501</v>
      </c>
      <c r="D87" s="688" t="s">
        <v>4148</v>
      </c>
      <c r="E87" s="689" t="s">
        <v>3018</v>
      </c>
      <c r="F87" s="626" t="s">
        <v>3007</v>
      </c>
      <c r="G87" s="626" t="s">
        <v>3046</v>
      </c>
      <c r="H87" s="626" t="s">
        <v>536</v>
      </c>
      <c r="I87" s="626" t="s">
        <v>3047</v>
      </c>
      <c r="J87" s="626" t="s">
        <v>3048</v>
      </c>
      <c r="K87" s="626" t="s">
        <v>2107</v>
      </c>
      <c r="L87" s="627">
        <v>41.89</v>
      </c>
      <c r="M87" s="627">
        <v>83.78</v>
      </c>
      <c r="N87" s="626">
        <v>2</v>
      </c>
      <c r="O87" s="690">
        <v>1</v>
      </c>
      <c r="P87" s="627"/>
      <c r="Q87" s="642">
        <v>0</v>
      </c>
      <c r="R87" s="626"/>
      <c r="S87" s="642">
        <v>0</v>
      </c>
      <c r="T87" s="690"/>
      <c r="U87" s="672">
        <v>0</v>
      </c>
    </row>
    <row r="88" spans="1:21" ht="14.4" customHeight="1" x14ac:dyDescent="0.3">
      <c r="A88" s="625">
        <v>50</v>
      </c>
      <c r="B88" s="626" t="s">
        <v>537</v>
      </c>
      <c r="C88" s="626">
        <v>89301501</v>
      </c>
      <c r="D88" s="688" t="s">
        <v>4148</v>
      </c>
      <c r="E88" s="689" t="s">
        <v>3018</v>
      </c>
      <c r="F88" s="626" t="s">
        <v>3007</v>
      </c>
      <c r="G88" s="626" t="s">
        <v>3046</v>
      </c>
      <c r="H88" s="626" t="s">
        <v>1511</v>
      </c>
      <c r="I88" s="626" t="s">
        <v>1574</v>
      </c>
      <c r="J88" s="626" t="s">
        <v>1575</v>
      </c>
      <c r="K88" s="626" t="s">
        <v>604</v>
      </c>
      <c r="L88" s="627">
        <v>44.89</v>
      </c>
      <c r="M88" s="627">
        <v>179.56</v>
      </c>
      <c r="N88" s="626">
        <v>4</v>
      </c>
      <c r="O88" s="690">
        <v>2.5</v>
      </c>
      <c r="P88" s="627"/>
      <c r="Q88" s="642">
        <v>0</v>
      </c>
      <c r="R88" s="626"/>
      <c r="S88" s="642">
        <v>0</v>
      </c>
      <c r="T88" s="690"/>
      <c r="U88" s="672">
        <v>0</v>
      </c>
    </row>
    <row r="89" spans="1:21" ht="14.4" customHeight="1" x14ac:dyDescent="0.3">
      <c r="A89" s="625">
        <v>50</v>
      </c>
      <c r="B89" s="626" t="s">
        <v>537</v>
      </c>
      <c r="C89" s="626">
        <v>89301501</v>
      </c>
      <c r="D89" s="688" t="s">
        <v>4148</v>
      </c>
      <c r="E89" s="689" t="s">
        <v>3018</v>
      </c>
      <c r="F89" s="626" t="s">
        <v>3007</v>
      </c>
      <c r="G89" s="626" t="s">
        <v>3046</v>
      </c>
      <c r="H89" s="626" t="s">
        <v>1511</v>
      </c>
      <c r="I89" s="626" t="s">
        <v>3152</v>
      </c>
      <c r="J89" s="626" t="s">
        <v>3153</v>
      </c>
      <c r="K89" s="626" t="s">
        <v>1720</v>
      </c>
      <c r="L89" s="627">
        <v>60.02</v>
      </c>
      <c r="M89" s="627">
        <v>120.04</v>
      </c>
      <c r="N89" s="626">
        <v>2</v>
      </c>
      <c r="O89" s="690">
        <v>1.5</v>
      </c>
      <c r="P89" s="627"/>
      <c r="Q89" s="642">
        <v>0</v>
      </c>
      <c r="R89" s="626"/>
      <c r="S89" s="642">
        <v>0</v>
      </c>
      <c r="T89" s="690"/>
      <c r="U89" s="672">
        <v>0</v>
      </c>
    </row>
    <row r="90" spans="1:21" ht="14.4" customHeight="1" x14ac:dyDescent="0.3">
      <c r="A90" s="625">
        <v>50</v>
      </c>
      <c r="B90" s="626" t="s">
        <v>537</v>
      </c>
      <c r="C90" s="626">
        <v>89301501</v>
      </c>
      <c r="D90" s="688" t="s">
        <v>4148</v>
      </c>
      <c r="E90" s="689" t="s">
        <v>3018</v>
      </c>
      <c r="F90" s="626" t="s">
        <v>3007</v>
      </c>
      <c r="G90" s="626" t="s">
        <v>3154</v>
      </c>
      <c r="H90" s="626" t="s">
        <v>536</v>
      </c>
      <c r="I90" s="626" t="s">
        <v>771</v>
      </c>
      <c r="J90" s="626" t="s">
        <v>772</v>
      </c>
      <c r="K90" s="626" t="s">
        <v>2816</v>
      </c>
      <c r="L90" s="627">
        <v>115.3</v>
      </c>
      <c r="M90" s="627">
        <v>345.9</v>
      </c>
      <c r="N90" s="626">
        <v>3</v>
      </c>
      <c r="O90" s="690">
        <v>0.5</v>
      </c>
      <c r="P90" s="627"/>
      <c r="Q90" s="642">
        <v>0</v>
      </c>
      <c r="R90" s="626"/>
      <c r="S90" s="642">
        <v>0</v>
      </c>
      <c r="T90" s="690"/>
      <c r="U90" s="672">
        <v>0</v>
      </c>
    </row>
    <row r="91" spans="1:21" ht="14.4" customHeight="1" x14ac:dyDescent="0.3">
      <c r="A91" s="625">
        <v>50</v>
      </c>
      <c r="B91" s="626" t="s">
        <v>537</v>
      </c>
      <c r="C91" s="626">
        <v>89301501</v>
      </c>
      <c r="D91" s="688" t="s">
        <v>4148</v>
      </c>
      <c r="E91" s="689" t="s">
        <v>3018</v>
      </c>
      <c r="F91" s="626" t="s">
        <v>3007</v>
      </c>
      <c r="G91" s="626" t="s">
        <v>3130</v>
      </c>
      <c r="H91" s="626" t="s">
        <v>1511</v>
      </c>
      <c r="I91" s="626" t="s">
        <v>3155</v>
      </c>
      <c r="J91" s="626" t="s">
        <v>3132</v>
      </c>
      <c r="K91" s="626" t="s">
        <v>1657</v>
      </c>
      <c r="L91" s="627">
        <v>190.87</v>
      </c>
      <c r="M91" s="627">
        <v>190.87</v>
      </c>
      <c r="N91" s="626">
        <v>1</v>
      </c>
      <c r="O91" s="690">
        <v>0.5</v>
      </c>
      <c r="P91" s="627"/>
      <c r="Q91" s="642">
        <v>0</v>
      </c>
      <c r="R91" s="626"/>
      <c r="S91" s="642">
        <v>0</v>
      </c>
      <c r="T91" s="690"/>
      <c r="U91" s="672">
        <v>0</v>
      </c>
    </row>
    <row r="92" spans="1:21" ht="14.4" customHeight="1" x14ac:dyDescent="0.3">
      <c r="A92" s="625">
        <v>50</v>
      </c>
      <c r="B92" s="626" t="s">
        <v>537</v>
      </c>
      <c r="C92" s="626">
        <v>89301501</v>
      </c>
      <c r="D92" s="688" t="s">
        <v>4148</v>
      </c>
      <c r="E92" s="689" t="s">
        <v>3018</v>
      </c>
      <c r="F92" s="626" t="s">
        <v>3007</v>
      </c>
      <c r="G92" s="626" t="s">
        <v>3054</v>
      </c>
      <c r="H92" s="626" t="s">
        <v>536</v>
      </c>
      <c r="I92" s="626" t="s">
        <v>3055</v>
      </c>
      <c r="J92" s="626" t="s">
        <v>3056</v>
      </c>
      <c r="K92" s="626" t="s">
        <v>3057</v>
      </c>
      <c r="L92" s="627">
        <v>0</v>
      </c>
      <c r="M92" s="627">
        <v>0</v>
      </c>
      <c r="N92" s="626">
        <v>2</v>
      </c>
      <c r="O92" s="690">
        <v>1</v>
      </c>
      <c r="P92" s="627"/>
      <c r="Q92" s="642"/>
      <c r="R92" s="626"/>
      <c r="S92" s="642">
        <v>0</v>
      </c>
      <c r="T92" s="690"/>
      <c r="U92" s="672">
        <v>0</v>
      </c>
    </row>
    <row r="93" spans="1:21" ht="14.4" customHeight="1" x14ac:dyDescent="0.3">
      <c r="A93" s="625">
        <v>50</v>
      </c>
      <c r="B93" s="626" t="s">
        <v>537</v>
      </c>
      <c r="C93" s="626">
        <v>89301501</v>
      </c>
      <c r="D93" s="688" t="s">
        <v>4148</v>
      </c>
      <c r="E93" s="689" t="s">
        <v>3018</v>
      </c>
      <c r="F93" s="626" t="s">
        <v>3007</v>
      </c>
      <c r="G93" s="626" t="s">
        <v>3156</v>
      </c>
      <c r="H93" s="626" t="s">
        <v>536</v>
      </c>
      <c r="I93" s="626" t="s">
        <v>1087</v>
      </c>
      <c r="J93" s="626" t="s">
        <v>1088</v>
      </c>
      <c r="K93" s="626" t="s">
        <v>1089</v>
      </c>
      <c r="L93" s="627">
        <v>20.239999999999998</v>
      </c>
      <c r="M93" s="627">
        <v>20.239999999999998</v>
      </c>
      <c r="N93" s="626">
        <v>1</v>
      </c>
      <c r="O93" s="690">
        <v>0.5</v>
      </c>
      <c r="P93" s="627"/>
      <c r="Q93" s="642">
        <v>0</v>
      </c>
      <c r="R93" s="626"/>
      <c r="S93" s="642">
        <v>0</v>
      </c>
      <c r="T93" s="690"/>
      <c r="U93" s="672">
        <v>0</v>
      </c>
    </row>
    <row r="94" spans="1:21" ht="14.4" customHeight="1" x14ac:dyDescent="0.3">
      <c r="A94" s="625">
        <v>50</v>
      </c>
      <c r="B94" s="626" t="s">
        <v>537</v>
      </c>
      <c r="C94" s="626">
        <v>89301501</v>
      </c>
      <c r="D94" s="688" t="s">
        <v>4148</v>
      </c>
      <c r="E94" s="689" t="s">
        <v>3018</v>
      </c>
      <c r="F94" s="626" t="s">
        <v>3007</v>
      </c>
      <c r="G94" s="626" t="s">
        <v>3157</v>
      </c>
      <c r="H94" s="626" t="s">
        <v>536</v>
      </c>
      <c r="I94" s="626" t="s">
        <v>3158</v>
      </c>
      <c r="J94" s="626" t="s">
        <v>3159</v>
      </c>
      <c r="K94" s="626" t="s">
        <v>3160</v>
      </c>
      <c r="L94" s="627">
        <v>100.63</v>
      </c>
      <c r="M94" s="627">
        <v>100.63</v>
      </c>
      <c r="N94" s="626">
        <v>1</v>
      </c>
      <c r="O94" s="690">
        <v>0.5</v>
      </c>
      <c r="P94" s="627"/>
      <c r="Q94" s="642">
        <v>0</v>
      </c>
      <c r="R94" s="626"/>
      <c r="S94" s="642">
        <v>0</v>
      </c>
      <c r="T94" s="690"/>
      <c r="U94" s="672">
        <v>0</v>
      </c>
    </row>
    <row r="95" spans="1:21" ht="14.4" customHeight="1" x14ac:dyDescent="0.3">
      <c r="A95" s="625">
        <v>50</v>
      </c>
      <c r="B95" s="626" t="s">
        <v>537</v>
      </c>
      <c r="C95" s="626">
        <v>89301501</v>
      </c>
      <c r="D95" s="688" t="s">
        <v>4148</v>
      </c>
      <c r="E95" s="689" t="s">
        <v>3018</v>
      </c>
      <c r="F95" s="626" t="s">
        <v>3007</v>
      </c>
      <c r="G95" s="626" t="s">
        <v>3161</v>
      </c>
      <c r="H95" s="626" t="s">
        <v>536</v>
      </c>
      <c r="I95" s="626" t="s">
        <v>3162</v>
      </c>
      <c r="J95" s="626" t="s">
        <v>3163</v>
      </c>
      <c r="K95" s="626" t="s">
        <v>3164</v>
      </c>
      <c r="L95" s="627">
        <v>1146.03</v>
      </c>
      <c r="M95" s="627">
        <v>1146.03</v>
      </c>
      <c r="N95" s="626">
        <v>1</v>
      </c>
      <c r="O95" s="690">
        <v>0.5</v>
      </c>
      <c r="P95" s="627"/>
      <c r="Q95" s="642">
        <v>0</v>
      </c>
      <c r="R95" s="626"/>
      <c r="S95" s="642">
        <v>0</v>
      </c>
      <c r="T95" s="690"/>
      <c r="U95" s="672">
        <v>0</v>
      </c>
    </row>
    <row r="96" spans="1:21" ht="14.4" customHeight="1" x14ac:dyDescent="0.3">
      <c r="A96" s="625">
        <v>50</v>
      </c>
      <c r="B96" s="626" t="s">
        <v>537</v>
      </c>
      <c r="C96" s="626">
        <v>89301501</v>
      </c>
      <c r="D96" s="688" t="s">
        <v>4148</v>
      </c>
      <c r="E96" s="689" t="s">
        <v>3018</v>
      </c>
      <c r="F96" s="626" t="s">
        <v>3007</v>
      </c>
      <c r="G96" s="626" t="s">
        <v>3062</v>
      </c>
      <c r="H96" s="626" t="s">
        <v>536</v>
      </c>
      <c r="I96" s="626" t="s">
        <v>628</v>
      </c>
      <c r="J96" s="626" t="s">
        <v>629</v>
      </c>
      <c r="K96" s="626" t="s">
        <v>630</v>
      </c>
      <c r="L96" s="627">
        <v>387.2</v>
      </c>
      <c r="M96" s="627">
        <v>1161.5999999999999</v>
      </c>
      <c r="N96" s="626">
        <v>3</v>
      </c>
      <c r="O96" s="690">
        <v>1.5</v>
      </c>
      <c r="P96" s="627"/>
      <c r="Q96" s="642">
        <v>0</v>
      </c>
      <c r="R96" s="626"/>
      <c r="S96" s="642">
        <v>0</v>
      </c>
      <c r="T96" s="690"/>
      <c r="U96" s="672">
        <v>0</v>
      </c>
    </row>
    <row r="97" spans="1:21" ht="14.4" customHeight="1" x14ac:dyDescent="0.3">
      <c r="A97" s="625">
        <v>50</v>
      </c>
      <c r="B97" s="626" t="s">
        <v>537</v>
      </c>
      <c r="C97" s="626">
        <v>89301501</v>
      </c>
      <c r="D97" s="688" t="s">
        <v>4148</v>
      </c>
      <c r="E97" s="689" t="s">
        <v>3018</v>
      </c>
      <c r="F97" s="626" t="s">
        <v>3007</v>
      </c>
      <c r="G97" s="626" t="s">
        <v>3062</v>
      </c>
      <c r="H97" s="626" t="s">
        <v>1511</v>
      </c>
      <c r="I97" s="626" t="s">
        <v>1672</v>
      </c>
      <c r="J97" s="626" t="s">
        <v>1673</v>
      </c>
      <c r="K97" s="626" t="s">
        <v>1674</v>
      </c>
      <c r="L97" s="627">
        <v>414.85</v>
      </c>
      <c r="M97" s="627">
        <v>2074.25</v>
      </c>
      <c r="N97" s="626">
        <v>5</v>
      </c>
      <c r="O97" s="690">
        <v>2.5</v>
      </c>
      <c r="P97" s="627">
        <v>414.85</v>
      </c>
      <c r="Q97" s="642">
        <v>0.2</v>
      </c>
      <c r="R97" s="626">
        <v>1</v>
      </c>
      <c r="S97" s="642">
        <v>0.2</v>
      </c>
      <c r="T97" s="690">
        <v>0.5</v>
      </c>
      <c r="U97" s="672">
        <v>0.2</v>
      </c>
    </row>
    <row r="98" spans="1:21" ht="14.4" customHeight="1" x14ac:dyDescent="0.3">
      <c r="A98" s="625">
        <v>50</v>
      </c>
      <c r="B98" s="626" t="s">
        <v>537</v>
      </c>
      <c r="C98" s="626">
        <v>89301501</v>
      </c>
      <c r="D98" s="688" t="s">
        <v>4148</v>
      </c>
      <c r="E98" s="689" t="s">
        <v>3018</v>
      </c>
      <c r="F98" s="626" t="s">
        <v>3007</v>
      </c>
      <c r="G98" s="626" t="s">
        <v>3073</v>
      </c>
      <c r="H98" s="626" t="s">
        <v>536</v>
      </c>
      <c r="I98" s="626" t="s">
        <v>3075</v>
      </c>
      <c r="J98" s="626" t="s">
        <v>3076</v>
      </c>
      <c r="K98" s="626" t="s">
        <v>3077</v>
      </c>
      <c r="L98" s="627">
        <v>0</v>
      </c>
      <c r="M98" s="627">
        <v>0</v>
      </c>
      <c r="N98" s="626">
        <v>2</v>
      </c>
      <c r="O98" s="690">
        <v>1.5</v>
      </c>
      <c r="P98" s="627"/>
      <c r="Q98" s="642"/>
      <c r="R98" s="626"/>
      <c r="S98" s="642">
        <v>0</v>
      </c>
      <c r="T98" s="690"/>
      <c r="U98" s="672">
        <v>0</v>
      </c>
    </row>
    <row r="99" spans="1:21" ht="14.4" customHeight="1" x14ac:dyDescent="0.3">
      <c r="A99" s="625">
        <v>50</v>
      </c>
      <c r="B99" s="626" t="s">
        <v>537</v>
      </c>
      <c r="C99" s="626">
        <v>89301501</v>
      </c>
      <c r="D99" s="688" t="s">
        <v>4148</v>
      </c>
      <c r="E99" s="689" t="s">
        <v>3018</v>
      </c>
      <c r="F99" s="626" t="s">
        <v>3007</v>
      </c>
      <c r="G99" s="626" t="s">
        <v>3073</v>
      </c>
      <c r="H99" s="626" t="s">
        <v>536</v>
      </c>
      <c r="I99" s="626" t="s">
        <v>3165</v>
      </c>
      <c r="J99" s="626" t="s">
        <v>1205</v>
      </c>
      <c r="K99" s="626" t="s">
        <v>3166</v>
      </c>
      <c r="L99" s="627">
        <v>12.26</v>
      </c>
      <c r="M99" s="627">
        <v>12.26</v>
      </c>
      <c r="N99" s="626">
        <v>1</v>
      </c>
      <c r="O99" s="690">
        <v>0.5</v>
      </c>
      <c r="P99" s="627">
        <v>12.26</v>
      </c>
      <c r="Q99" s="642">
        <v>1</v>
      </c>
      <c r="R99" s="626">
        <v>1</v>
      </c>
      <c r="S99" s="642">
        <v>1</v>
      </c>
      <c r="T99" s="690">
        <v>0.5</v>
      </c>
      <c r="U99" s="672">
        <v>1</v>
      </c>
    </row>
    <row r="100" spans="1:21" ht="14.4" customHeight="1" x14ac:dyDescent="0.3">
      <c r="A100" s="625">
        <v>50</v>
      </c>
      <c r="B100" s="626" t="s">
        <v>537</v>
      </c>
      <c r="C100" s="626">
        <v>89301501</v>
      </c>
      <c r="D100" s="688" t="s">
        <v>4148</v>
      </c>
      <c r="E100" s="689" t="s">
        <v>3018</v>
      </c>
      <c r="F100" s="626" t="s">
        <v>3007</v>
      </c>
      <c r="G100" s="626" t="s">
        <v>3073</v>
      </c>
      <c r="H100" s="626" t="s">
        <v>536</v>
      </c>
      <c r="I100" s="626" t="s">
        <v>1018</v>
      </c>
      <c r="J100" s="626" t="s">
        <v>3076</v>
      </c>
      <c r="K100" s="626" t="s">
        <v>3167</v>
      </c>
      <c r="L100" s="627">
        <v>12.26</v>
      </c>
      <c r="M100" s="627">
        <v>12.26</v>
      </c>
      <c r="N100" s="626">
        <v>1</v>
      </c>
      <c r="O100" s="690">
        <v>0.5</v>
      </c>
      <c r="P100" s="627"/>
      <c r="Q100" s="642">
        <v>0</v>
      </c>
      <c r="R100" s="626"/>
      <c r="S100" s="642">
        <v>0</v>
      </c>
      <c r="T100" s="690"/>
      <c r="U100" s="672">
        <v>0</v>
      </c>
    </row>
    <row r="101" spans="1:21" ht="14.4" customHeight="1" x14ac:dyDescent="0.3">
      <c r="A101" s="625">
        <v>50</v>
      </c>
      <c r="B101" s="626" t="s">
        <v>537</v>
      </c>
      <c r="C101" s="626">
        <v>89301501</v>
      </c>
      <c r="D101" s="688" t="s">
        <v>4148</v>
      </c>
      <c r="E101" s="689" t="s">
        <v>3018</v>
      </c>
      <c r="F101" s="626" t="s">
        <v>3007</v>
      </c>
      <c r="G101" s="626" t="s">
        <v>3168</v>
      </c>
      <c r="H101" s="626" t="s">
        <v>536</v>
      </c>
      <c r="I101" s="626" t="s">
        <v>3169</v>
      </c>
      <c r="J101" s="626" t="s">
        <v>3170</v>
      </c>
      <c r="K101" s="626" t="s">
        <v>3171</v>
      </c>
      <c r="L101" s="627">
        <v>0</v>
      </c>
      <c r="M101" s="627">
        <v>0</v>
      </c>
      <c r="N101" s="626">
        <v>1</v>
      </c>
      <c r="O101" s="690">
        <v>1</v>
      </c>
      <c r="P101" s="627"/>
      <c r="Q101" s="642"/>
      <c r="R101" s="626"/>
      <c r="S101" s="642">
        <v>0</v>
      </c>
      <c r="T101" s="690"/>
      <c r="U101" s="672">
        <v>0</v>
      </c>
    </row>
    <row r="102" spans="1:21" ht="14.4" customHeight="1" x14ac:dyDescent="0.3">
      <c r="A102" s="625">
        <v>50</v>
      </c>
      <c r="B102" s="626" t="s">
        <v>537</v>
      </c>
      <c r="C102" s="626">
        <v>89301501</v>
      </c>
      <c r="D102" s="688" t="s">
        <v>4148</v>
      </c>
      <c r="E102" s="689" t="s">
        <v>3018</v>
      </c>
      <c r="F102" s="626" t="s">
        <v>3007</v>
      </c>
      <c r="G102" s="626" t="s">
        <v>3139</v>
      </c>
      <c r="H102" s="626" t="s">
        <v>536</v>
      </c>
      <c r="I102" s="626" t="s">
        <v>3172</v>
      </c>
      <c r="J102" s="626" t="s">
        <v>651</v>
      </c>
      <c r="K102" s="626" t="s">
        <v>1135</v>
      </c>
      <c r="L102" s="627">
        <v>0</v>
      </c>
      <c r="M102" s="627">
        <v>0</v>
      </c>
      <c r="N102" s="626">
        <v>1</v>
      </c>
      <c r="O102" s="690">
        <v>0.5</v>
      </c>
      <c r="P102" s="627"/>
      <c r="Q102" s="642"/>
      <c r="R102" s="626"/>
      <c r="S102" s="642">
        <v>0</v>
      </c>
      <c r="T102" s="690"/>
      <c r="U102" s="672">
        <v>0</v>
      </c>
    </row>
    <row r="103" spans="1:21" ht="14.4" customHeight="1" x14ac:dyDescent="0.3">
      <c r="A103" s="625">
        <v>50</v>
      </c>
      <c r="B103" s="626" t="s">
        <v>537</v>
      </c>
      <c r="C103" s="626">
        <v>89301501</v>
      </c>
      <c r="D103" s="688" t="s">
        <v>4148</v>
      </c>
      <c r="E103" s="689" t="s">
        <v>3018</v>
      </c>
      <c r="F103" s="626" t="s">
        <v>3007</v>
      </c>
      <c r="G103" s="626" t="s">
        <v>3139</v>
      </c>
      <c r="H103" s="626" t="s">
        <v>536</v>
      </c>
      <c r="I103" s="626" t="s">
        <v>895</v>
      </c>
      <c r="J103" s="626" t="s">
        <v>3141</v>
      </c>
      <c r="K103" s="626" t="s">
        <v>3173</v>
      </c>
      <c r="L103" s="627">
        <v>33.68</v>
      </c>
      <c r="M103" s="627">
        <v>33.68</v>
      </c>
      <c r="N103" s="626">
        <v>1</v>
      </c>
      <c r="O103" s="690">
        <v>0.5</v>
      </c>
      <c r="P103" s="627">
        <v>33.68</v>
      </c>
      <c r="Q103" s="642">
        <v>1</v>
      </c>
      <c r="R103" s="626">
        <v>1</v>
      </c>
      <c r="S103" s="642">
        <v>1</v>
      </c>
      <c r="T103" s="690">
        <v>0.5</v>
      </c>
      <c r="U103" s="672">
        <v>1</v>
      </c>
    </row>
    <row r="104" spans="1:21" ht="14.4" customHeight="1" x14ac:dyDescent="0.3">
      <c r="A104" s="625">
        <v>50</v>
      </c>
      <c r="B104" s="626" t="s">
        <v>537</v>
      </c>
      <c r="C104" s="626">
        <v>89301501</v>
      </c>
      <c r="D104" s="688" t="s">
        <v>4148</v>
      </c>
      <c r="E104" s="689" t="s">
        <v>3018</v>
      </c>
      <c r="F104" s="626" t="s">
        <v>3007</v>
      </c>
      <c r="G104" s="626" t="s">
        <v>3174</v>
      </c>
      <c r="H104" s="626" t="s">
        <v>1511</v>
      </c>
      <c r="I104" s="626" t="s">
        <v>1599</v>
      </c>
      <c r="J104" s="626" t="s">
        <v>1600</v>
      </c>
      <c r="K104" s="626" t="s">
        <v>1563</v>
      </c>
      <c r="L104" s="627">
        <v>1749.69</v>
      </c>
      <c r="M104" s="627">
        <v>1749.69</v>
      </c>
      <c r="N104" s="626">
        <v>1</v>
      </c>
      <c r="O104" s="690">
        <v>0.5</v>
      </c>
      <c r="P104" s="627"/>
      <c r="Q104" s="642">
        <v>0</v>
      </c>
      <c r="R104" s="626"/>
      <c r="S104" s="642">
        <v>0</v>
      </c>
      <c r="T104" s="690"/>
      <c r="U104" s="672">
        <v>0</v>
      </c>
    </row>
    <row r="105" spans="1:21" ht="14.4" customHeight="1" x14ac:dyDescent="0.3">
      <c r="A105" s="625">
        <v>50</v>
      </c>
      <c r="B105" s="626" t="s">
        <v>537</v>
      </c>
      <c r="C105" s="626">
        <v>89301501</v>
      </c>
      <c r="D105" s="688" t="s">
        <v>4148</v>
      </c>
      <c r="E105" s="689" t="s">
        <v>3018</v>
      </c>
      <c r="F105" s="626" t="s">
        <v>3007</v>
      </c>
      <c r="G105" s="626" t="s">
        <v>3082</v>
      </c>
      <c r="H105" s="626" t="s">
        <v>1511</v>
      </c>
      <c r="I105" s="626" t="s">
        <v>3175</v>
      </c>
      <c r="J105" s="626" t="s">
        <v>1578</v>
      </c>
      <c r="K105" s="626" t="s">
        <v>597</v>
      </c>
      <c r="L105" s="627">
        <v>0</v>
      </c>
      <c r="M105" s="627">
        <v>0</v>
      </c>
      <c r="N105" s="626">
        <v>2</v>
      </c>
      <c r="O105" s="690">
        <v>1.5</v>
      </c>
      <c r="P105" s="627"/>
      <c r="Q105" s="642"/>
      <c r="R105" s="626"/>
      <c r="S105" s="642">
        <v>0</v>
      </c>
      <c r="T105" s="690"/>
      <c r="U105" s="672">
        <v>0</v>
      </c>
    </row>
    <row r="106" spans="1:21" ht="14.4" customHeight="1" x14ac:dyDescent="0.3">
      <c r="A106" s="625">
        <v>50</v>
      </c>
      <c r="B106" s="626" t="s">
        <v>537</v>
      </c>
      <c r="C106" s="626">
        <v>89301501</v>
      </c>
      <c r="D106" s="688" t="s">
        <v>4148</v>
      </c>
      <c r="E106" s="689" t="s">
        <v>3018</v>
      </c>
      <c r="F106" s="626" t="s">
        <v>3007</v>
      </c>
      <c r="G106" s="626" t="s">
        <v>3088</v>
      </c>
      <c r="H106" s="626" t="s">
        <v>536</v>
      </c>
      <c r="I106" s="626" t="s">
        <v>1080</v>
      </c>
      <c r="J106" s="626" t="s">
        <v>1065</v>
      </c>
      <c r="K106" s="626" t="s">
        <v>1081</v>
      </c>
      <c r="L106" s="627">
        <v>303.45999999999998</v>
      </c>
      <c r="M106" s="627">
        <v>303.45999999999998</v>
      </c>
      <c r="N106" s="626">
        <v>1</v>
      </c>
      <c r="O106" s="690">
        <v>0.5</v>
      </c>
      <c r="P106" s="627"/>
      <c r="Q106" s="642">
        <v>0</v>
      </c>
      <c r="R106" s="626"/>
      <c r="S106" s="642">
        <v>0</v>
      </c>
      <c r="T106" s="690"/>
      <c r="U106" s="672">
        <v>0</v>
      </c>
    </row>
    <row r="107" spans="1:21" ht="14.4" customHeight="1" x14ac:dyDescent="0.3">
      <c r="A107" s="625">
        <v>50</v>
      </c>
      <c r="B107" s="626" t="s">
        <v>537</v>
      </c>
      <c r="C107" s="626">
        <v>89301501</v>
      </c>
      <c r="D107" s="688" t="s">
        <v>4148</v>
      </c>
      <c r="E107" s="689" t="s">
        <v>3018</v>
      </c>
      <c r="F107" s="626" t="s">
        <v>3007</v>
      </c>
      <c r="G107" s="626" t="s">
        <v>3088</v>
      </c>
      <c r="H107" s="626" t="s">
        <v>536</v>
      </c>
      <c r="I107" s="626" t="s">
        <v>3176</v>
      </c>
      <c r="J107" s="626" t="s">
        <v>1402</v>
      </c>
      <c r="K107" s="626" t="s">
        <v>2939</v>
      </c>
      <c r="L107" s="627">
        <v>134.85</v>
      </c>
      <c r="M107" s="627">
        <v>134.85</v>
      </c>
      <c r="N107" s="626">
        <v>1</v>
      </c>
      <c r="O107" s="690">
        <v>0.5</v>
      </c>
      <c r="P107" s="627"/>
      <c r="Q107" s="642">
        <v>0</v>
      </c>
      <c r="R107" s="626"/>
      <c r="S107" s="642">
        <v>0</v>
      </c>
      <c r="T107" s="690"/>
      <c r="U107" s="672">
        <v>0</v>
      </c>
    </row>
    <row r="108" spans="1:21" ht="14.4" customHeight="1" x14ac:dyDescent="0.3">
      <c r="A108" s="625">
        <v>50</v>
      </c>
      <c r="B108" s="626" t="s">
        <v>537</v>
      </c>
      <c r="C108" s="626">
        <v>89301501</v>
      </c>
      <c r="D108" s="688" t="s">
        <v>4148</v>
      </c>
      <c r="E108" s="689" t="s">
        <v>3018</v>
      </c>
      <c r="F108" s="626" t="s">
        <v>3007</v>
      </c>
      <c r="G108" s="626" t="s">
        <v>3177</v>
      </c>
      <c r="H108" s="626" t="s">
        <v>1511</v>
      </c>
      <c r="I108" s="626" t="s">
        <v>3178</v>
      </c>
      <c r="J108" s="626" t="s">
        <v>3179</v>
      </c>
      <c r="K108" s="626" t="s">
        <v>593</v>
      </c>
      <c r="L108" s="627">
        <v>189.08</v>
      </c>
      <c r="M108" s="627">
        <v>189.08</v>
      </c>
      <c r="N108" s="626">
        <v>1</v>
      </c>
      <c r="O108" s="690">
        <v>0.5</v>
      </c>
      <c r="P108" s="627"/>
      <c r="Q108" s="642">
        <v>0</v>
      </c>
      <c r="R108" s="626"/>
      <c r="S108" s="642">
        <v>0</v>
      </c>
      <c r="T108" s="690"/>
      <c r="U108" s="672">
        <v>0</v>
      </c>
    </row>
    <row r="109" spans="1:21" ht="14.4" customHeight="1" x14ac:dyDescent="0.3">
      <c r="A109" s="625">
        <v>50</v>
      </c>
      <c r="B109" s="626" t="s">
        <v>537</v>
      </c>
      <c r="C109" s="626">
        <v>89301501</v>
      </c>
      <c r="D109" s="688" t="s">
        <v>4148</v>
      </c>
      <c r="E109" s="689" t="s">
        <v>3018</v>
      </c>
      <c r="F109" s="626" t="s">
        <v>3007</v>
      </c>
      <c r="G109" s="626" t="s">
        <v>3097</v>
      </c>
      <c r="H109" s="626" t="s">
        <v>1511</v>
      </c>
      <c r="I109" s="626" t="s">
        <v>1591</v>
      </c>
      <c r="J109" s="626" t="s">
        <v>2856</v>
      </c>
      <c r="K109" s="626" t="s">
        <v>585</v>
      </c>
      <c r="L109" s="627">
        <v>101.16</v>
      </c>
      <c r="M109" s="627">
        <v>101.16</v>
      </c>
      <c r="N109" s="626">
        <v>1</v>
      </c>
      <c r="O109" s="690">
        <v>0.5</v>
      </c>
      <c r="P109" s="627"/>
      <c r="Q109" s="642">
        <v>0</v>
      </c>
      <c r="R109" s="626"/>
      <c r="S109" s="642">
        <v>0</v>
      </c>
      <c r="T109" s="690"/>
      <c r="U109" s="672">
        <v>0</v>
      </c>
    </row>
    <row r="110" spans="1:21" ht="14.4" customHeight="1" x14ac:dyDescent="0.3">
      <c r="A110" s="625">
        <v>50</v>
      </c>
      <c r="B110" s="626" t="s">
        <v>537</v>
      </c>
      <c r="C110" s="626">
        <v>89301501</v>
      </c>
      <c r="D110" s="688" t="s">
        <v>4148</v>
      </c>
      <c r="E110" s="689" t="s">
        <v>3018</v>
      </c>
      <c r="F110" s="626" t="s">
        <v>3007</v>
      </c>
      <c r="G110" s="626" t="s">
        <v>3101</v>
      </c>
      <c r="H110" s="626" t="s">
        <v>1511</v>
      </c>
      <c r="I110" s="626" t="s">
        <v>1648</v>
      </c>
      <c r="J110" s="626" t="s">
        <v>1649</v>
      </c>
      <c r="K110" s="626" t="s">
        <v>601</v>
      </c>
      <c r="L110" s="627">
        <v>367.41</v>
      </c>
      <c r="M110" s="627">
        <v>734.82</v>
      </c>
      <c r="N110" s="626">
        <v>2</v>
      </c>
      <c r="O110" s="690">
        <v>1</v>
      </c>
      <c r="P110" s="627">
        <v>367.41</v>
      </c>
      <c r="Q110" s="642">
        <v>0.5</v>
      </c>
      <c r="R110" s="626">
        <v>1</v>
      </c>
      <c r="S110" s="642">
        <v>0.5</v>
      </c>
      <c r="T110" s="690">
        <v>0.5</v>
      </c>
      <c r="U110" s="672">
        <v>0.5</v>
      </c>
    </row>
    <row r="111" spans="1:21" ht="14.4" customHeight="1" x14ac:dyDescent="0.3">
      <c r="A111" s="625">
        <v>50</v>
      </c>
      <c r="B111" s="626" t="s">
        <v>537</v>
      </c>
      <c r="C111" s="626">
        <v>89301501</v>
      </c>
      <c r="D111" s="688" t="s">
        <v>4148</v>
      </c>
      <c r="E111" s="689" t="s">
        <v>3018</v>
      </c>
      <c r="F111" s="626" t="s">
        <v>3007</v>
      </c>
      <c r="G111" s="626" t="s">
        <v>3101</v>
      </c>
      <c r="H111" s="626" t="s">
        <v>1511</v>
      </c>
      <c r="I111" s="626" t="s">
        <v>1740</v>
      </c>
      <c r="J111" s="626" t="s">
        <v>1741</v>
      </c>
      <c r="K111" s="626" t="s">
        <v>1742</v>
      </c>
      <c r="L111" s="627">
        <v>565.23</v>
      </c>
      <c r="M111" s="627">
        <v>565.23</v>
      </c>
      <c r="N111" s="626">
        <v>1</v>
      </c>
      <c r="O111" s="690">
        <v>0.5</v>
      </c>
      <c r="P111" s="627"/>
      <c r="Q111" s="642">
        <v>0</v>
      </c>
      <c r="R111" s="626"/>
      <c r="S111" s="642">
        <v>0</v>
      </c>
      <c r="T111" s="690"/>
      <c r="U111" s="672">
        <v>0</v>
      </c>
    </row>
    <row r="112" spans="1:21" ht="14.4" customHeight="1" x14ac:dyDescent="0.3">
      <c r="A112" s="625">
        <v>50</v>
      </c>
      <c r="B112" s="626" t="s">
        <v>537</v>
      </c>
      <c r="C112" s="626">
        <v>89301501</v>
      </c>
      <c r="D112" s="688" t="s">
        <v>4148</v>
      </c>
      <c r="E112" s="689" t="s">
        <v>3018</v>
      </c>
      <c r="F112" s="626" t="s">
        <v>3007</v>
      </c>
      <c r="G112" s="626" t="s">
        <v>3180</v>
      </c>
      <c r="H112" s="626" t="s">
        <v>536</v>
      </c>
      <c r="I112" s="626" t="s">
        <v>3181</v>
      </c>
      <c r="J112" s="626" t="s">
        <v>1004</v>
      </c>
      <c r="K112" s="626" t="s">
        <v>3182</v>
      </c>
      <c r="L112" s="627">
        <v>0</v>
      </c>
      <c r="M112" s="627">
        <v>0</v>
      </c>
      <c r="N112" s="626">
        <v>1</v>
      </c>
      <c r="O112" s="690">
        <v>0.5</v>
      </c>
      <c r="P112" s="627"/>
      <c r="Q112" s="642"/>
      <c r="R112" s="626"/>
      <c r="S112" s="642">
        <v>0</v>
      </c>
      <c r="T112" s="690"/>
      <c r="U112" s="672">
        <v>0</v>
      </c>
    </row>
    <row r="113" spans="1:21" ht="14.4" customHeight="1" x14ac:dyDescent="0.3">
      <c r="A113" s="625">
        <v>50</v>
      </c>
      <c r="B113" s="626" t="s">
        <v>537</v>
      </c>
      <c r="C113" s="626">
        <v>89301501</v>
      </c>
      <c r="D113" s="688" t="s">
        <v>4148</v>
      </c>
      <c r="E113" s="689" t="s">
        <v>3018</v>
      </c>
      <c r="F113" s="626" t="s">
        <v>3007</v>
      </c>
      <c r="G113" s="626" t="s">
        <v>3104</v>
      </c>
      <c r="H113" s="626" t="s">
        <v>536</v>
      </c>
      <c r="I113" s="626" t="s">
        <v>3105</v>
      </c>
      <c r="J113" s="626" t="s">
        <v>807</v>
      </c>
      <c r="K113" s="626" t="s">
        <v>3106</v>
      </c>
      <c r="L113" s="627">
        <v>43.99</v>
      </c>
      <c r="M113" s="627">
        <v>87.98</v>
      </c>
      <c r="N113" s="626">
        <v>2</v>
      </c>
      <c r="O113" s="690">
        <v>1</v>
      </c>
      <c r="P113" s="627"/>
      <c r="Q113" s="642">
        <v>0</v>
      </c>
      <c r="R113" s="626"/>
      <c r="S113" s="642">
        <v>0</v>
      </c>
      <c r="T113" s="690"/>
      <c r="U113" s="672">
        <v>0</v>
      </c>
    </row>
    <row r="114" spans="1:21" ht="14.4" customHeight="1" x14ac:dyDescent="0.3">
      <c r="A114" s="625">
        <v>50</v>
      </c>
      <c r="B114" s="626" t="s">
        <v>537</v>
      </c>
      <c r="C114" s="626">
        <v>89301501</v>
      </c>
      <c r="D114" s="688" t="s">
        <v>4148</v>
      </c>
      <c r="E114" s="689" t="s">
        <v>3018</v>
      </c>
      <c r="F114" s="626" t="s">
        <v>3007</v>
      </c>
      <c r="G114" s="626" t="s">
        <v>3183</v>
      </c>
      <c r="H114" s="626" t="s">
        <v>536</v>
      </c>
      <c r="I114" s="626" t="s">
        <v>1875</v>
      </c>
      <c r="J114" s="626" t="s">
        <v>1876</v>
      </c>
      <c r="K114" s="626" t="s">
        <v>3184</v>
      </c>
      <c r="L114" s="627">
        <v>38.99</v>
      </c>
      <c r="M114" s="627">
        <v>77.98</v>
      </c>
      <c r="N114" s="626">
        <v>2</v>
      </c>
      <c r="O114" s="690">
        <v>0.5</v>
      </c>
      <c r="P114" s="627"/>
      <c r="Q114" s="642">
        <v>0</v>
      </c>
      <c r="R114" s="626"/>
      <c r="S114" s="642">
        <v>0</v>
      </c>
      <c r="T114" s="690"/>
      <c r="U114" s="672">
        <v>0</v>
      </c>
    </row>
    <row r="115" spans="1:21" ht="14.4" customHeight="1" x14ac:dyDescent="0.3">
      <c r="A115" s="625">
        <v>50</v>
      </c>
      <c r="B115" s="626" t="s">
        <v>537</v>
      </c>
      <c r="C115" s="626">
        <v>89301501</v>
      </c>
      <c r="D115" s="688" t="s">
        <v>4148</v>
      </c>
      <c r="E115" s="689" t="s">
        <v>3018</v>
      </c>
      <c r="F115" s="626" t="s">
        <v>3007</v>
      </c>
      <c r="G115" s="626" t="s">
        <v>3185</v>
      </c>
      <c r="H115" s="626" t="s">
        <v>536</v>
      </c>
      <c r="I115" s="626" t="s">
        <v>1262</v>
      </c>
      <c r="J115" s="626" t="s">
        <v>1195</v>
      </c>
      <c r="K115" s="626" t="s">
        <v>1097</v>
      </c>
      <c r="L115" s="627">
        <v>60.97</v>
      </c>
      <c r="M115" s="627">
        <v>60.97</v>
      </c>
      <c r="N115" s="626">
        <v>1</v>
      </c>
      <c r="O115" s="690">
        <v>1</v>
      </c>
      <c r="P115" s="627"/>
      <c r="Q115" s="642">
        <v>0</v>
      </c>
      <c r="R115" s="626"/>
      <c r="S115" s="642">
        <v>0</v>
      </c>
      <c r="T115" s="690"/>
      <c r="U115" s="672">
        <v>0</v>
      </c>
    </row>
    <row r="116" spans="1:21" ht="14.4" customHeight="1" x14ac:dyDescent="0.3">
      <c r="A116" s="625">
        <v>50</v>
      </c>
      <c r="B116" s="626" t="s">
        <v>537</v>
      </c>
      <c r="C116" s="626">
        <v>89301501</v>
      </c>
      <c r="D116" s="688" t="s">
        <v>4148</v>
      </c>
      <c r="E116" s="689" t="s">
        <v>3018</v>
      </c>
      <c r="F116" s="626" t="s">
        <v>3007</v>
      </c>
      <c r="G116" s="626" t="s">
        <v>3114</v>
      </c>
      <c r="H116" s="626" t="s">
        <v>1511</v>
      </c>
      <c r="I116" s="626" t="s">
        <v>3115</v>
      </c>
      <c r="J116" s="626" t="s">
        <v>3116</v>
      </c>
      <c r="K116" s="626" t="s">
        <v>3117</v>
      </c>
      <c r="L116" s="627">
        <v>96.57</v>
      </c>
      <c r="M116" s="627">
        <v>96.57</v>
      </c>
      <c r="N116" s="626">
        <v>1</v>
      </c>
      <c r="O116" s="690">
        <v>0.5</v>
      </c>
      <c r="P116" s="627"/>
      <c r="Q116" s="642">
        <v>0</v>
      </c>
      <c r="R116" s="626"/>
      <c r="S116" s="642">
        <v>0</v>
      </c>
      <c r="T116" s="690"/>
      <c r="U116" s="672">
        <v>0</v>
      </c>
    </row>
    <row r="117" spans="1:21" ht="14.4" customHeight="1" x14ac:dyDescent="0.3">
      <c r="A117" s="625">
        <v>50</v>
      </c>
      <c r="B117" s="626" t="s">
        <v>537</v>
      </c>
      <c r="C117" s="626">
        <v>89301501</v>
      </c>
      <c r="D117" s="688" t="s">
        <v>4148</v>
      </c>
      <c r="E117" s="689" t="s">
        <v>3019</v>
      </c>
      <c r="F117" s="626" t="s">
        <v>3007</v>
      </c>
      <c r="G117" s="626" t="s">
        <v>3029</v>
      </c>
      <c r="H117" s="626" t="s">
        <v>1511</v>
      </c>
      <c r="I117" s="626" t="s">
        <v>1523</v>
      </c>
      <c r="J117" s="626" t="s">
        <v>1524</v>
      </c>
      <c r="K117" s="626" t="s">
        <v>2830</v>
      </c>
      <c r="L117" s="627">
        <v>121.16</v>
      </c>
      <c r="M117" s="627">
        <v>484.64</v>
      </c>
      <c r="N117" s="626">
        <v>4</v>
      </c>
      <c r="O117" s="690">
        <v>2.5</v>
      </c>
      <c r="P117" s="627">
        <v>121.16</v>
      </c>
      <c r="Q117" s="642">
        <v>0.25</v>
      </c>
      <c r="R117" s="626">
        <v>1</v>
      </c>
      <c r="S117" s="642">
        <v>0.25</v>
      </c>
      <c r="T117" s="690">
        <v>1</v>
      </c>
      <c r="U117" s="672">
        <v>0.4</v>
      </c>
    </row>
    <row r="118" spans="1:21" ht="14.4" customHeight="1" x14ac:dyDescent="0.3">
      <c r="A118" s="625">
        <v>50</v>
      </c>
      <c r="B118" s="626" t="s">
        <v>537</v>
      </c>
      <c r="C118" s="626">
        <v>89301501</v>
      </c>
      <c r="D118" s="688" t="s">
        <v>4148</v>
      </c>
      <c r="E118" s="689" t="s">
        <v>3019</v>
      </c>
      <c r="F118" s="626" t="s">
        <v>3007</v>
      </c>
      <c r="G118" s="626" t="s">
        <v>3036</v>
      </c>
      <c r="H118" s="626" t="s">
        <v>536</v>
      </c>
      <c r="I118" s="626" t="s">
        <v>3042</v>
      </c>
      <c r="J118" s="626" t="s">
        <v>1712</v>
      </c>
      <c r="K118" s="626" t="s">
        <v>3043</v>
      </c>
      <c r="L118" s="627">
        <v>0</v>
      </c>
      <c r="M118" s="627">
        <v>0</v>
      </c>
      <c r="N118" s="626">
        <v>1</v>
      </c>
      <c r="O118" s="690">
        <v>0.5</v>
      </c>
      <c r="P118" s="627">
        <v>0</v>
      </c>
      <c r="Q118" s="642"/>
      <c r="R118" s="626">
        <v>1</v>
      </c>
      <c r="S118" s="642">
        <v>1</v>
      </c>
      <c r="T118" s="690">
        <v>0.5</v>
      </c>
      <c r="U118" s="672">
        <v>1</v>
      </c>
    </row>
    <row r="119" spans="1:21" ht="14.4" customHeight="1" x14ac:dyDescent="0.3">
      <c r="A119" s="625">
        <v>50</v>
      </c>
      <c r="B119" s="626" t="s">
        <v>537</v>
      </c>
      <c r="C119" s="626">
        <v>89301501</v>
      </c>
      <c r="D119" s="688" t="s">
        <v>4148</v>
      </c>
      <c r="E119" s="689" t="s">
        <v>3019</v>
      </c>
      <c r="F119" s="626" t="s">
        <v>3007</v>
      </c>
      <c r="G119" s="626" t="s">
        <v>3036</v>
      </c>
      <c r="H119" s="626" t="s">
        <v>1511</v>
      </c>
      <c r="I119" s="626" t="s">
        <v>1707</v>
      </c>
      <c r="J119" s="626" t="s">
        <v>1712</v>
      </c>
      <c r="K119" s="626" t="s">
        <v>1742</v>
      </c>
      <c r="L119" s="627">
        <v>367.41</v>
      </c>
      <c r="M119" s="627">
        <v>367.41</v>
      </c>
      <c r="N119" s="626">
        <v>1</v>
      </c>
      <c r="O119" s="690">
        <v>1</v>
      </c>
      <c r="P119" s="627"/>
      <c r="Q119" s="642">
        <v>0</v>
      </c>
      <c r="R119" s="626"/>
      <c r="S119" s="642">
        <v>0</v>
      </c>
      <c r="T119" s="690"/>
      <c r="U119" s="672">
        <v>0</v>
      </c>
    </row>
    <row r="120" spans="1:21" ht="14.4" customHeight="1" x14ac:dyDescent="0.3">
      <c r="A120" s="625">
        <v>50</v>
      </c>
      <c r="B120" s="626" t="s">
        <v>537</v>
      </c>
      <c r="C120" s="626">
        <v>89301501</v>
      </c>
      <c r="D120" s="688" t="s">
        <v>4148</v>
      </c>
      <c r="E120" s="689" t="s">
        <v>3019</v>
      </c>
      <c r="F120" s="626" t="s">
        <v>3007</v>
      </c>
      <c r="G120" s="626" t="s">
        <v>3046</v>
      </c>
      <c r="H120" s="626" t="s">
        <v>1511</v>
      </c>
      <c r="I120" s="626" t="s">
        <v>1574</v>
      </c>
      <c r="J120" s="626" t="s">
        <v>1575</v>
      </c>
      <c r="K120" s="626" t="s">
        <v>604</v>
      </c>
      <c r="L120" s="627">
        <v>44.89</v>
      </c>
      <c r="M120" s="627">
        <v>224.45</v>
      </c>
      <c r="N120" s="626">
        <v>5</v>
      </c>
      <c r="O120" s="690">
        <v>3</v>
      </c>
      <c r="P120" s="627">
        <v>44.89</v>
      </c>
      <c r="Q120" s="642">
        <v>0.2</v>
      </c>
      <c r="R120" s="626">
        <v>1</v>
      </c>
      <c r="S120" s="642">
        <v>0.2</v>
      </c>
      <c r="T120" s="690">
        <v>0.5</v>
      </c>
      <c r="U120" s="672">
        <v>0.16666666666666666</v>
      </c>
    </row>
    <row r="121" spans="1:21" ht="14.4" customHeight="1" x14ac:dyDescent="0.3">
      <c r="A121" s="625">
        <v>50</v>
      </c>
      <c r="B121" s="626" t="s">
        <v>537</v>
      </c>
      <c r="C121" s="626">
        <v>89301501</v>
      </c>
      <c r="D121" s="688" t="s">
        <v>4148</v>
      </c>
      <c r="E121" s="689" t="s">
        <v>3019</v>
      </c>
      <c r="F121" s="626" t="s">
        <v>3007</v>
      </c>
      <c r="G121" s="626" t="s">
        <v>3046</v>
      </c>
      <c r="H121" s="626" t="s">
        <v>1511</v>
      </c>
      <c r="I121" s="626" t="s">
        <v>3152</v>
      </c>
      <c r="J121" s="626" t="s">
        <v>3153</v>
      </c>
      <c r="K121" s="626" t="s">
        <v>1720</v>
      </c>
      <c r="L121" s="627">
        <v>60.02</v>
      </c>
      <c r="M121" s="627">
        <v>60.02</v>
      </c>
      <c r="N121" s="626">
        <v>1</v>
      </c>
      <c r="O121" s="690">
        <v>0.5</v>
      </c>
      <c r="P121" s="627"/>
      <c r="Q121" s="642">
        <v>0</v>
      </c>
      <c r="R121" s="626"/>
      <c r="S121" s="642">
        <v>0</v>
      </c>
      <c r="T121" s="690"/>
      <c r="U121" s="672">
        <v>0</v>
      </c>
    </row>
    <row r="122" spans="1:21" ht="14.4" customHeight="1" x14ac:dyDescent="0.3">
      <c r="A122" s="625">
        <v>50</v>
      </c>
      <c r="B122" s="626" t="s">
        <v>537</v>
      </c>
      <c r="C122" s="626">
        <v>89301501</v>
      </c>
      <c r="D122" s="688" t="s">
        <v>4148</v>
      </c>
      <c r="E122" s="689" t="s">
        <v>3019</v>
      </c>
      <c r="F122" s="626" t="s">
        <v>3007</v>
      </c>
      <c r="G122" s="626" t="s">
        <v>3186</v>
      </c>
      <c r="H122" s="626" t="s">
        <v>1511</v>
      </c>
      <c r="I122" s="626" t="s">
        <v>1930</v>
      </c>
      <c r="J122" s="626" t="s">
        <v>1931</v>
      </c>
      <c r="K122" s="626" t="s">
        <v>2894</v>
      </c>
      <c r="L122" s="627">
        <v>184.22</v>
      </c>
      <c r="M122" s="627">
        <v>184.22</v>
      </c>
      <c r="N122" s="626">
        <v>1</v>
      </c>
      <c r="O122" s="690">
        <v>1</v>
      </c>
      <c r="P122" s="627"/>
      <c r="Q122" s="642">
        <v>0</v>
      </c>
      <c r="R122" s="626"/>
      <c r="S122" s="642">
        <v>0</v>
      </c>
      <c r="T122" s="690"/>
      <c r="U122" s="672">
        <v>0</v>
      </c>
    </row>
    <row r="123" spans="1:21" ht="14.4" customHeight="1" x14ac:dyDescent="0.3">
      <c r="A123" s="625">
        <v>50</v>
      </c>
      <c r="B123" s="626" t="s">
        <v>537</v>
      </c>
      <c r="C123" s="626">
        <v>89301501</v>
      </c>
      <c r="D123" s="688" t="s">
        <v>4148</v>
      </c>
      <c r="E123" s="689" t="s">
        <v>3019</v>
      </c>
      <c r="F123" s="626" t="s">
        <v>3007</v>
      </c>
      <c r="G123" s="626" t="s">
        <v>3130</v>
      </c>
      <c r="H123" s="626" t="s">
        <v>1511</v>
      </c>
      <c r="I123" s="626" t="s">
        <v>3187</v>
      </c>
      <c r="J123" s="626" t="s">
        <v>3188</v>
      </c>
      <c r="K123" s="626" t="s">
        <v>1678</v>
      </c>
      <c r="L123" s="627">
        <v>254.43</v>
      </c>
      <c r="M123" s="627">
        <v>254.43</v>
      </c>
      <c r="N123" s="626">
        <v>1</v>
      </c>
      <c r="O123" s="690">
        <v>0.5</v>
      </c>
      <c r="P123" s="627">
        <v>254.43</v>
      </c>
      <c r="Q123" s="642">
        <v>1</v>
      </c>
      <c r="R123" s="626">
        <v>1</v>
      </c>
      <c r="S123" s="642">
        <v>1</v>
      </c>
      <c r="T123" s="690">
        <v>0.5</v>
      </c>
      <c r="U123" s="672">
        <v>1</v>
      </c>
    </row>
    <row r="124" spans="1:21" ht="14.4" customHeight="1" x14ac:dyDescent="0.3">
      <c r="A124" s="625">
        <v>50</v>
      </c>
      <c r="B124" s="626" t="s">
        <v>537</v>
      </c>
      <c r="C124" s="626">
        <v>89301501</v>
      </c>
      <c r="D124" s="688" t="s">
        <v>4148</v>
      </c>
      <c r="E124" s="689" t="s">
        <v>3019</v>
      </c>
      <c r="F124" s="626" t="s">
        <v>3007</v>
      </c>
      <c r="G124" s="626" t="s">
        <v>3054</v>
      </c>
      <c r="H124" s="626" t="s">
        <v>536</v>
      </c>
      <c r="I124" s="626" t="s">
        <v>3134</v>
      </c>
      <c r="J124" s="626" t="s">
        <v>2058</v>
      </c>
      <c r="K124" s="626" t="s">
        <v>3057</v>
      </c>
      <c r="L124" s="627">
        <v>23.3</v>
      </c>
      <c r="M124" s="627">
        <v>23.3</v>
      </c>
      <c r="N124" s="626">
        <v>1</v>
      </c>
      <c r="O124" s="690">
        <v>1</v>
      </c>
      <c r="P124" s="627"/>
      <c r="Q124" s="642">
        <v>0</v>
      </c>
      <c r="R124" s="626"/>
      <c r="S124" s="642">
        <v>0</v>
      </c>
      <c r="T124" s="690"/>
      <c r="U124" s="672">
        <v>0</v>
      </c>
    </row>
    <row r="125" spans="1:21" ht="14.4" customHeight="1" x14ac:dyDescent="0.3">
      <c r="A125" s="625">
        <v>50</v>
      </c>
      <c r="B125" s="626" t="s">
        <v>537</v>
      </c>
      <c r="C125" s="626">
        <v>89301501</v>
      </c>
      <c r="D125" s="688" t="s">
        <v>4148</v>
      </c>
      <c r="E125" s="689" t="s">
        <v>3019</v>
      </c>
      <c r="F125" s="626" t="s">
        <v>3007</v>
      </c>
      <c r="G125" s="626" t="s">
        <v>3054</v>
      </c>
      <c r="H125" s="626" t="s">
        <v>536</v>
      </c>
      <c r="I125" s="626" t="s">
        <v>1014</v>
      </c>
      <c r="J125" s="626" t="s">
        <v>3056</v>
      </c>
      <c r="K125" s="626" t="s">
        <v>3058</v>
      </c>
      <c r="L125" s="627">
        <v>58.23</v>
      </c>
      <c r="M125" s="627">
        <v>116.46</v>
      </c>
      <c r="N125" s="626">
        <v>2</v>
      </c>
      <c r="O125" s="690">
        <v>1</v>
      </c>
      <c r="P125" s="627"/>
      <c r="Q125" s="642">
        <v>0</v>
      </c>
      <c r="R125" s="626"/>
      <c r="S125" s="642">
        <v>0</v>
      </c>
      <c r="T125" s="690"/>
      <c r="U125" s="672">
        <v>0</v>
      </c>
    </row>
    <row r="126" spans="1:21" ht="14.4" customHeight="1" x14ac:dyDescent="0.3">
      <c r="A126" s="625">
        <v>50</v>
      </c>
      <c r="B126" s="626" t="s">
        <v>537</v>
      </c>
      <c r="C126" s="626">
        <v>89301501</v>
      </c>
      <c r="D126" s="688" t="s">
        <v>4148</v>
      </c>
      <c r="E126" s="689" t="s">
        <v>3019</v>
      </c>
      <c r="F126" s="626" t="s">
        <v>3007</v>
      </c>
      <c r="G126" s="626" t="s">
        <v>3189</v>
      </c>
      <c r="H126" s="626" t="s">
        <v>536</v>
      </c>
      <c r="I126" s="626" t="s">
        <v>661</v>
      </c>
      <c r="J126" s="626" t="s">
        <v>3190</v>
      </c>
      <c r="K126" s="626" t="s">
        <v>3106</v>
      </c>
      <c r="L126" s="627">
        <v>22.96</v>
      </c>
      <c r="M126" s="627">
        <v>22.96</v>
      </c>
      <c r="N126" s="626">
        <v>1</v>
      </c>
      <c r="O126" s="690">
        <v>0.5</v>
      </c>
      <c r="P126" s="627">
        <v>22.96</v>
      </c>
      <c r="Q126" s="642">
        <v>1</v>
      </c>
      <c r="R126" s="626">
        <v>1</v>
      </c>
      <c r="S126" s="642">
        <v>1</v>
      </c>
      <c r="T126" s="690">
        <v>0.5</v>
      </c>
      <c r="U126" s="672">
        <v>1</v>
      </c>
    </row>
    <row r="127" spans="1:21" ht="14.4" customHeight="1" x14ac:dyDescent="0.3">
      <c r="A127" s="625">
        <v>50</v>
      </c>
      <c r="B127" s="626" t="s">
        <v>537</v>
      </c>
      <c r="C127" s="626">
        <v>89301501</v>
      </c>
      <c r="D127" s="688" t="s">
        <v>4148</v>
      </c>
      <c r="E127" s="689" t="s">
        <v>3019</v>
      </c>
      <c r="F127" s="626" t="s">
        <v>3007</v>
      </c>
      <c r="G127" s="626" t="s">
        <v>3191</v>
      </c>
      <c r="H127" s="626" t="s">
        <v>536</v>
      </c>
      <c r="I127" s="626" t="s">
        <v>3192</v>
      </c>
      <c r="J127" s="626" t="s">
        <v>3193</v>
      </c>
      <c r="K127" s="626" t="s">
        <v>3096</v>
      </c>
      <c r="L127" s="627">
        <v>123.6</v>
      </c>
      <c r="M127" s="627">
        <v>123.6</v>
      </c>
      <c r="N127" s="626">
        <v>1</v>
      </c>
      <c r="O127" s="690">
        <v>0.5</v>
      </c>
      <c r="P127" s="627">
        <v>123.6</v>
      </c>
      <c r="Q127" s="642">
        <v>1</v>
      </c>
      <c r="R127" s="626">
        <v>1</v>
      </c>
      <c r="S127" s="642">
        <v>1</v>
      </c>
      <c r="T127" s="690">
        <v>0.5</v>
      </c>
      <c r="U127" s="672">
        <v>1</v>
      </c>
    </row>
    <row r="128" spans="1:21" ht="14.4" customHeight="1" x14ac:dyDescent="0.3">
      <c r="A128" s="625">
        <v>50</v>
      </c>
      <c r="B128" s="626" t="s">
        <v>537</v>
      </c>
      <c r="C128" s="626">
        <v>89301501</v>
      </c>
      <c r="D128" s="688" t="s">
        <v>4148</v>
      </c>
      <c r="E128" s="689" t="s">
        <v>3019</v>
      </c>
      <c r="F128" s="626" t="s">
        <v>3007</v>
      </c>
      <c r="G128" s="626" t="s">
        <v>3194</v>
      </c>
      <c r="H128" s="626" t="s">
        <v>536</v>
      </c>
      <c r="I128" s="626" t="s">
        <v>3195</v>
      </c>
      <c r="J128" s="626" t="s">
        <v>3196</v>
      </c>
      <c r="K128" s="626"/>
      <c r="L128" s="627">
        <v>0</v>
      </c>
      <c r="M128" s="627">
        <v>0</v>
      </c>
      <c r="N128" s="626">
        <v>1</v>
      </c>
      <c r="O128" s="690">
        <v>0.5</v>
      </c>
      <c r="P128" s="627">
        <v>0</v>
      </c>
      <c r="Q128" s="642"/>
      <c r="R128" s="626">
        <v>1</v>
      </c>
      <c r="S128" s="642">
        <v>1</v>
      </c>
      <c r="T128" s="690">
        <v>0.5</v>
      </c>
      <c r="U128" s="672">
        <v>1</v>
      </c>
    </row>
    <row r="129" spans="1:21" ht="14.4" customHeight="1" x14ac:dyDescent="0.3">
      <c r="A129" s="625">
        <v>50</v>
      </c>
      <c r="B129" s="626" t="s">
        <v>537</v>
      </c>
      <c r="C129" s="626">
        <v>89301501</v>
      </c>
      <c r="D129" s="688" t="s">
        <v>4148</v>
      </c>
      <c r="E129" s="689" t="s">
        <v>3019</v>
      </c>
      <c r="F129" s="626" t="s">
        <v>3007</v>
      </c>
      <c r="G129" s="626" t="s">
        <v>3062</v>
      </c>
      <c r="H129" s="626" t="s">
        <v>536</v>
      </c>
      <c r="I129" s="626" t="s">
        <v>3197</v>
      </c>
      <c r="J129" s="626" t="s">
        <v>3198</v>
      </c>
      <c r="K129" s="626" t="s">
        <v>3199</v>
      </c>
      <c r="L129" s="627">
        <v>1492.58</v>
      </c>
      <c r="M129" s="627">
        <v>1492.58</v>
      </c>
      <c r="N129" s="626">
        <v>1</v>
      </c>
      <c r="O129" s="690">
        <v>1</v>
      </c>
      <c r="P129" s="627"/>
      <c r="Q129" s="642">
        <v>0</v>
      </c>
      <c r="R129" s="626"/>
      <c r="S129" s="642">
        <v>0</v>
      </c>
      <c r="T129" s="690"/>
      <c r="U129" s="672">
        <v>0</v>
      </c>
    </row>
    <row r="130" spans="1:21" ht="14.4" customHeight="1" x14ac:dyDescent="0.3">
      <c r="A130" s="625">
        <v>50</v>
      </c>
      <c r="B130" s="626" t="s">
        <v>537</v>
      </c>
      <c r="C130" s="626">
        <v>89301501</v>
      </c>
      <c r="D130" s="688" t="s">
        <v>4148</v>
      </c>
      <c r="E130" s="689" t="s">
        <v>3019</v>
      </c>
      <c r="F130" s="626" t="s">
        <v>3007</v>
      </c>
      <c r="G130" s="626" t="s">
        <v>3062</v>
      </c>
      <c r="H130" s="626" t="s">
        <v>1511</v>
      </c>
      <c r="I130" s="626" t="s">
        <v>1672</v>
      </c>
      <c r="J130" s="626" t="s">
        <v>1673</v>
      </c>
      <c r="K130" s="626" t="s">
        <v>1674</v>
      </c>
      <c r="L130" s="627">
        <v>414.85</v>
      </c>
      <c r="M130" s="627">
        <v>2074.25</v>
      </c>
      <c r="N130" s="626">
        <v>5</v>
      </c>
      <c r="O130" s="690">
        <v>3.5</v>
      </c>
      <c r="P130" s="627">
        <v>414.85</v>
      </c>
      <c r="Q130" s="642">
        <v>0.2</v>
      </c>
      <c r="R130" s="626">
        <v>1</v>
      </c>
      <c r="S130" s="642">
        <v>0.2</v>
      </c>
      <c r="T130" s="690">
        <v>0.5</v>
      </c>
      <c r="U130" s="672">
        <v>0.14285714285714285</v>
      </c>
    </row>
    <row r="131" spans="1:21" ht="14.4" customHeight="1" x14ac:dyDescent="0.3">
      <c r="A131" s="625">
        <v>50</v>
      </c>
      <c r="B131" s="626" t="s">
        <v>537</v>
      </c>
      <c r="C131" s="626">
        <v>89301501</v>
      </c>
      <c r="D131" s="688" t="s">
        <v>4148</v>
      </c>
      <c r="E131" s="689" t="s">
        <v>3019</v>
      </c>
      <c r="F131" s="626" t="s">
        <v>3007</v>
      </c>
      <c r="G131" s="626" t="s">
        <v>3073</v>
      </c>
      <c r="H131" s="626" t="s">
        <v>536</v>
      </c>
      <c r="I131" s="626" t="s">
        <v>1070</v>
      </c>
      <c r="J131" s="626" t="s">
        <v>3076</v>
      </c>
      <c r="K131" s="626" t="s">
        <v>3200</v>
      </c>
      <c r="L131" s="627">
        <v>36.78</v>
      </c>
      <c r="M131" s="627">
        <v>36.78</v>
      </c>
      <c r="N131" s="626">
        <v>1</v>
      </c>
      <c r="O131" s="690">
        <v>0.5</v>
      </c>
      <c r="P131" s="627"/>
      <c r="Q131" s="642">
        <v>0</v>
      </c>
      <c r="R131" s="626"/>
      <c r="S131" s="642">
        <v>0</v>
      </c>
      <c r="T131" s="690"/>
      <c r="U131" s="672">
        <v>0</v>
      </c>
    </row>
    <row r="132" spans="1:21" ht="14.4" customHeight="1" x14ac:dyDescent="0.3">
      <c r="A132" s="625">
        <v>50</v>
      </c>
      <c r="B132" s="626" t="s">
        <v>537</v>
      </c>
      <c r="C132" s="626">
        <v>89301501</v>
      </c>
      <c r="D132" s="688" t="s">
        <v>4148</v>
      </c>
      <c r="E132" s="689" t="s">
        <v>3019</v>
      </c>
      <c r="F132" s="626" t="s">
        <v>3007</v>
      </c>
      <c r="G132" s="626" t="s">
        <v>3073</v>
      </c>
      <c r="H132" s="626" t="s">
        <v>536</v>
      </c>
      <c r="I132" s="626" t="s">
        <v>3074</v>
      </c>
      <c r="J132" s="626" t="s">
        <v>1118</v>
      </c>
      <c r="K132" s="626" t="s">
        <v>589</v>
      </c>
      <c r="L132" s="627">
        <v>30.65</v>
      </c>
      <c r="M132" s="627">
        <v>30.65</v>
      </c>
      <c r="N132" s="626">
        <v>1</v>
      </c>
      <c r="O132" s="690">
        <v>0.5</v>
      </c>
      <c r="P132" s="627">
        <v>30.65</v>
      </c>
      <c r="Q132" s="642">
        <v>1</v>
      </c>
      <c r="R132" s="626">
        <v>1</v>
      </c>
      <c r="S132" s="642">
        <v>1</v>
      </c>
      <c r="T132" s="690">
        <v>0.5</v>
      </c>
      <c r="U132" s="672">
        <v>1</v>
      </c>
    </row>
    <row r="133" spans="1:21" ht="14.4" customHeight="1" x14ac:dyDescent="0.3">
      <c r="A133" s="625">
        <v>50</v>
      </c>
      <c r="B133" s="626" t="s">
        <v>537</v>
      </c>
      <c r="C133" s="626">
        <v>89301501</v>
      </c>
      <c r="D133" s="688" t="s">
        <v>4148</v>
      </c>
      <c r="E133" s="689" t="s">
        <v>3019</v>
      </c>
      <c r="F133" s="626" t="s">
        <v>3007</v>
      </c>
      <c r="G133" s="626" t="s">
        <v>3073</v>
      </c>
      <c r="H133" s="626" t="s">
        <v>536</v>
      </c>
      <c r="I133" s="626" t="s">
        <v>3201</v>
      </c>
      <c r="J133" s="626" t="s">
        <v>1205</v>
      </c>
      <c r="K133" s="626" t="s">
        <v>3202</v>
      </c>
      <c r="L133" s="627">
        <v>30.65</v>
      </c>
      <c r="M133" s="627">
        <v>30.65</v>
      </c>
      <c r="N133" s="626">
        <v>1</v>
      </c>
      <c r="O133" s="690">
        <v>0.5</v>
      </c>
      <c r="P133" s="627"/>
      <c r="Q133" s="642">
        <v>0</v>
      </c>
      <c r="R133" s="626"/>
      <c r="S133" s="642">
        <v>0</v>
      </c>
      <c r="T133" s="690"/>
      <c r="U133" s="672">
        <v>0</v>
      </c>
    </row>
    <row r="134" spans="1:21" ht="14.4" customHeight="1" x14ac:dyDescent="0.3">
      <c r="A134" s="625">
        <v>50</v>
      </c>
      <c r="B134" s="626" t="s">
        <v>537</v>
      </c>
      <c r="C134" s="626">
        <v>89301501</v>
      </c>
      <c r="D134" s="688" t="s">
        <v>4148</v>
      </c>
      <c r="E134" s="689" t="s">
        <v>3019</v>
      </c>
      <c r="F134" s="626" t="s">
        <v>3007</v>
      </c>
      <c r="G134" s="626" t="s">
        <v>3203</v>
      </c>
      <c r="H134" s="626" t="s">
        <v>536</v>
      </c>
      <c r="I134" s="626" t="s">
        <v>3204</v>
      </c>
      <c r="J134" s="626" t="s">
        <v>3205</v>
      </c>
      <c r="K134" s="626" t="s">
        <v>3206</v>
      </c>
      <c r="L134" s="627">
        <v>81.540000000000006</v>
      </c>
      <c r="M134" s="627">
        <v>81.540000000000006</v>
      </c>
      <c r="N134" s="626">
        <v>1</v>
      </c>
      <c r="O134" s="690">
        <v>0.5</v>
      </c>
      <c r="P134" s="627">
        <v>81.540000000000006</v>
      </c>
      <c r="Q134" s="642">
        <v>1</v>
      </c>
      <c r="R134" s="626">
        <v>1</v>
      </c>
      <c r="S134" s="642">
        <v>1</v>
      </c>
      <c r="T134" s="690">
        <v>0.5</v>
      </c>
      <c r="U134" s="672">
        <v>1</v>
      </c>
    </row>
    <row r="135" spans="1:21" ht="14.4" customHeight="1" x14ac:dyDescent="0.3">
      <c r="A135" s="625">
        <v>50</v>
      </c>
      <c r="B135" s="626" t="s">
        <v>537</v>
      </c>
      <c r="C135" s="626">
        <v>89301501</v>
      </c>
      <c r="D135" s="688" t="s">
        <v>4148</v>
      </c>
      <c r="E135" s="689" t="s">
        <v>3019</v>
      </c>
      <c r="F135" s="626" t="s">
        <v>3007</v>
      </c>
      <c r="G135" s="626" t="s">
        <v>3139</v>
      </c>
      <c r="H135" s="626" t="s">
        <v>536</v>
      </c>
      <c r="I135" s="626" t="s">
        <v>810</v>
      </c>
      <c r="J135" s="626" t="s">
        <v>811</v>
      </c>
      <c r="K135" s="626" t="s">
        <v>3207</v>
      </c>
      <c r="L135" s="627">
        <v>83.56</v>
      </c>
      <c r="M135" s="627">
        <v>83.56</v>
      </c>
      <c r="N135" s="626">
        <v>1</v>
      </c>
      <c r="O135" s="690">
        <v>0.5</v>
      </c>
      <c r="P135" s="627"/>
      <c r="Q135" s="642">
        <v>0</v>
      </c>
      <c r="R135" s="626"/>
      <c r="S135" s="642">
        <v>0</v>
      </c>
      <c r="T135" s="690"/>
      <c r="U135" s="672">
        <v>0</v>
      </c>
    </row>
    <row r="136" spans="1:21" ht="14.4" customHeight="1" x14ac:dyDescent="0.3">
      <c r="A136" s="625">
        <v>50</v>
      </c>
      <c r="B136" s="626" t="s">
        <v>537</v>
      </c>
      <c r="C136" s="626">
        <v>89301501</v>
      </c>
      <c r="D136" s="688" t="s">
        <v>4148</v>
      </c>
      <c r="E136" s="689" t="s">
        <v>3019</v>
      </c>
      <c r="F136" s="626" t="s">
        <v>3007</v>
      </c>
      <c r="G136" s="626" t="s">
        <v>3139</v>
      </c>
      <c r="H136" s="626" t="s">
        <v>536</v>
      </c>
      <c r="I136" s="626" t="s">
        <v>832</v>
      </c>
      <c r="J136" s="626" t="s">
        <v>651</v>
      </c>
      <c r="K136" s="626" t="s">
        <v>3208</v>
      </c>
      <c r="L136" s="627">
        <v>44.89</v>
      </c>
      <c r="M136" s="627">
        <v>44.89</v>
      </c>
      <c r="N136" s="626">
        <v>1</v>
      </c>
      <c r="O136" s="690">
        <v>0.5</v>
      </c>
      <c r="P136" s="627">
        <v>44.89</v>
      </c>
      <c r="Q136" s="642">
        <v>1</v>
      </c>
      <c r="R136" s="626">
        <v>1</v>
      </c>
      <c r="S136" s="642">
        <v>1</v>
      </c>
      <c r="T136" s="690">
        <v>0.5</v>
      </c>
      <c r="U136" s="672">
        <v>1</v>
      </c>
    </row>
    <row r="137" spans="1:21" ht="14.4" customHeight="1" x14ac:dyDescent="0.3">
      <c r="A137" s="625">
        <v>50</v>
      </c>
      <c r="B137" s="626" t="s">
        <v>537</v>
      </c>
      <c r="C137" s="626">
        <v>89301501</v>
      </c>
      <c r="D137" s="688" t="s">
        <v>4148</v>
      </c>
      <c r="E137" s="689" t="s">
        <v>3019</v>
      </c>
      <c r="F137" s="626" t="s">
        <v>3007</v>
      </c>
      <c r="G137" s="626" t="s">
        <v>3139</v>
      </c>
      <c r="H137" s="626" t="s">
        <v>536</v>
      </c>
      <c r="I137" s="626" t="s">
        <v>650</v>
      </c>
      <c r="J137" s="626" t="s">
        <v>651</v>
      </c>
      <c r="K137" s="626" t="s">
        <v>652</v>
      </c>
      <c r="L137" s="627">
        <v>149.62</v>
      </c>
      <c r="M137" s="627">
        <v>149.62</v>
      </c>
      <c r="N137" s="626">
        <v>1</v>
      </c>
      <c r="O137" s="690">
        <v>0.5</v>
      </c>
      <c r="P137" s="627"/>
      <c r="Q137" s="642">
        <v>0</v>
      </c>
      <c r="R137" s="626"/>
      <c r="S137" s="642">
        <v>0</v>
      </c>
      <c r="T137" s="690"/>
      <c r="U137" s="672">
        <v>0</v>
      </c>
    </row>
    <row r="138" spans="1:21" ht="14.4" customHeight="1" x14ac:dyDescent="0.3">
      <c r="A138" s="625">
        <v>50</v>
      </c>
      <c r="B138" s="626" t="s">
        <v>537</v>
      </c>
      <c r="C138" s="626">
        <v>89301501</v>
      </c>
      <c r="D138" s="688" t="s">
        <v>4148</v>
      </c>
      <c r="E138" s="689" t="s">
        <v>3019</v>
      </c>
      <c r="F138" s="626" t="s">
        <v>3007</v>
      </c>
      <c r="G138" s="626" t="s">
        <v>3209</v>
      </c>
      <c r="H138" s="626" t="s">
        <v>1511</v>
      </c>
      <c r="I138" s="626" t="s">
        <v>1722</v>
      </c>
      <c r="J138" s="626" t="s">
        <v>1723</v>
      </c>
      <c r="K138" s="626" t="s">
        <v>1724</v>
      </c>
      <c r="L138" s="627">
        <v>55.38</v>
      </c>
      <c r="M138" s="627">
        <v>55.38</v>
      </c>
      <c r="N138" s="626">
        <v>1</v>
      </c>
      <c r="O138" s="690">
        <v>0.5</v>
      </c>
      <c r="P138" s="627">
        <v>55.38</v>
      </c>
      <c r="Q138" s="642">
        <v>1</v>
      </c>
      <c r="R138" s="626">
        <v>1</v>
      </c>
      <c r="S138" s="642">
        <v>1</v>
      </c>
      <c r="T138" s="690">
        <v>0.5</v>
      </c>
      <c r="U138" s="672">
        <v>1</v>
      </c>
    </row>
    <row r="139" spans="1:21" ht="14.4" customHeight="1" x14ac:dyDescent="0.3">
      <c r="A139" s="625">
        <v>50</v>
      </c>
      <c r="B139" s="626" t="s">
        <v>537</v>
      </c>
      <c r="C139" s="626">
        <v>89301501</v>
      </c>
      <c r="D139" s="688" t="s">
        <v>4148</v>
      </c>
      <c r="E139" s="689" t="s">
        <v>3019</v>
      </c>
      <c r="F139" s="626" t="s">
        <v>3007</v>
      </c>
      <c r="G139" s="626" t="s">
        <v>3088</v>
      </c>
      <c r="H139" s="626" t="s">
        <v>1511</v>
      </c>
      <c r="I139" s="626" t="s">
        <v>1676</v>
      </c>
      <c r="J139" s="626" t="s">
        <v>1677</v>
      </c>
      <c r="K139" s="626" t="s">
        <v>1678</v>
      </c>
      <c r="L139" s="627">
        <v>101.16</v>
      </c>
      <c r="M139" s="627">
        <v>101.16</v>
      </c>
      <c r="N139" s="626">
        <v>1</v>
      </c>
      <c r="O139" s="690">
        <v>0.5</v>
      </c>
      <c r="P139" s="627"/>
      <c r="Q139" s="642">
        <v>0</v>
      </c>
      <c r="R139" s="626"/>
      <c r="S139" s="642">
        <v>0</v>
      </c>
      <c r="T139" s="690"/>
      <c r="U139" s="672">
        <v>0</v>
      </c>
    </row>
    <row r="140" spans="1:21" ht="14.4" customHeight="1" x14ac:dyDescent="0.3">
      <c r="A140" s="625">
        <v>50</v>
      </c>
      <c r="B140" s="626" t="s">
        <v>537</v>
      </c>
      <c r="C140" s="626">
        <v>89301501</v>
      </c>
      <c r="D140" s="688" t="s">
        <v>4148</v>
      </c>
      <c r="E140" s="689" t="s">
        <v>3019</v>
      </c>
      <c r="F140" s="626" t="s">
        <v>3007</v>
      </c>
      <c r="G140" s="626" t="s">
        <v>3177</v>
      </c>
      <c r="H140" s="626" t="s">
        <v>536</v>
      </c>
      <c r="I140" s="626" t="s">
        <v>3210</v>
      </c>
      <c r="J140" s="626" t="s">
        <v>3211</v>
      </c>
      <c r="K140" s="626" t="s">
        <v>589</v>
      </c>
      <c r="L140" s="627">
        <v>0</v>
      </c>
      <c r="M140" s="627">
        <v>0</v>
      </c>
      <c r="N140" s="626">
        <v>1</v>
      </c>
      <c r="O140" s="690">
        <v>0.5</v>
      </c>
      <c r="P140" s="627"/>
      <c r="Q140" s="642"/>
      <c r="R140" s="626"/>
      <c r="S140" s="642">
        <v>0</v>
      </c>
      <c r="T140" s="690"/>
      <c r="U140" s="672">
        <v>0</v>
      </c>
    </row>
    <row r="141" spans="1:21" ht="14.4" customHeight="1" x14ac:dyDescent="0.3">
      <c r="A141" s="625">
        <v>50</v>
      </c>
      <c r="B141" s="626" t="s">
        <v>537</v>
      </c>
      <c r="C141" s="626">
        <v>89301501</v>
      </c>
      <c r="D141" s="688" t="s">
        <v>4148</v>
      </c>
      <c r="E141" s="689" t="s">
        <v>3019</v>
      </c>
      <c r="F141" s="626" t="s">
        <v>3007</v>
      </c>
      <c r="G141" s="626" t="s">
        <v>3177</v>
      </c>
      <c r="H141" s="626" t="s">
        <v>536</v>
      </c>
      <c r="I141" s="626" t="s">
        <v>3212</v>
      </c>
      <c r="J141" s="626" t="s">
        <v>3213</v>
      </c>
      <c r="K141" s="626" t="s">
        <v>800</v>
      </c>
      <c r="L141" s="627">
        <v>0</v>
      </c>
      <c r="M141" s="627">
        <v>0</v>
      </c>
      <c r="N141" s="626">
        <v>1</v>
      </c>
      <c r="O141" s="690">
        <v>0.5</v>
      </c>
      <c r="P141" s="627">
        <v>0</v>
      </c>
      <c r="Q141" s="642"/>
      <c r="R141" s="626">
        <v>1</v>
      </c>
      <c r="S141" s="642">
        <v>1</v>
      </c>
      <c r="T141" s="690">
        <v>0.5</v>
      </c>
      <c r="U141" s="672">
        <v>1</v>
      </c>
    </row>
    <row r="142" spans="1:21" ht="14.4" customHeight="1" x14ac:dyDescent="0.3">
      <c r="A142" s="625">
        <v>50</v>
      </c>
      <c r="B142" s="626" t="s">
        <v>537</v>
      </c>
      <c r="C142" s="626">
        <v>89301501</v>
      </c>
      <c r="D142" s="688" t="s">
        <v>4148</v>
      </c>
      <c r="E142" s="689" t="s">
        <v>3019</v>
      </c>
      <c r="F142" s="626" t="s">
        <v>3007</v>
      </c>
      <c r="G142" s="626" t="s">
        <v>3097</v>
      </c>
      <c r="H142" s="626" t="s">
        <v>1511</v>
      </c>
      <c r="I142" s="626" t="s">
        <v>3100</v>
      </c>
      <c r="J142" s="626" t="s">
        <v>1516</v>
      </c>
      <c r="K142" s="626" t="s">
        <v>2855</v>
      </c>
      <c r="L142" s="627">
        <v>75.86</v>
      </c>
      <c r="M142" s="627">
        <v>75.86</v>
      </c>
      <c r="N142" s="626">
        <v>1</v>
      </c>
      <c r="O142" s="690">
        <v>0.5</v>
      </c>
      <c r="P142" s="627"/>
      <c r="Q142" s="642">
        <v>0</v>
      </c>
      <c r="R142" s="626"/>
      <c r="S142" s="642">
        <v>0</v>
      </c>
      <c r="T142" s="690"/>
      <c r="U142" s="672">
        <v>0</v>
      </c>
    </row>
    <row r="143" spans="1:21" ht="14.4" customHeight="1" x14ac:dyDescent="0.3">
      <c r="A143" s="625">
        <v>50</v>
      </c>
      <c r="B143" s="626" t="s">
        <v>537</v>
      </c>
      <c r="C143" s="626">
        <v>89301501</v>
      </c>
      <c r="D143" s="688" t="s">
        <v>4148</v>
      </c>
      <c r="E143" s="689" t="s">
        <v>3019</v>
      </c>
      <c r="F143" s="626" t="s">
        <v>3007</v>
      </c>
      <c r="G143" s="626" t="s">
        <v>3097</v>
      </c>
      <c r="H143" s="626" t="s">
        <v>1511</v>
      </c>
      <c r="I143" s="626" t="s">
        <v>1591</v>
      </c>
      <c r="J143" s="626" t="s">
        <v>2856</v>
      </c>
      <c r="K143" s="626" t="s">
        <v>585</v>
      </c>
      <c r="L143" s="627">
        <v>101.16</v>
      </c>
      <c r="M143" s="627">
        <v>101.16</v>
      </c>
      <c r="N143" s="626">
        <v>1</v>
      </c>
      <c r="O143" s="690">
        <v>0.5</v>
      </c>
      <c r="P143" s="627"/>
      <c r="Q143" s="642">
        <v>0</v>
      </c>
      <c r="R143" s="626"/>
      <c r="S143" s="642">
        <v>0</v>
      </c>
      <c r="T143" s="690"/>
      <c r="U143" s="672">
        <v>0</v>
      </c>
    </row>
    <row r="144" spans="1:21" ht="14.4" customHeight="1" x14ac:dyDescent="0.3">
      <c r="A144" s="625">
        <v>50</v>
      </c>
      <c r="B144" s="626" t="s">
        <v>537</v>
      </c>
      <c r="C144" s="626">
        <v>89301501</v>
      </c>
      <c r="D144" s="688" t="s">
        <v>4148</v>
      </c>
      <c r="E144" s="689" t="s">
        <v>3019</v>
      </c>
      <c r="F144" s="626" t="s">
        <v>3007</v>
      </c>
      <c r="G144" s="626" t="s">
        <v>3101</v>
      </c>
      <c r="H144" s="626" t="s">
        <v>1511</v>
      </c>
      <c r="I144" s="626" t="s">
        <v>1648</v>
      </c>
      <c r="J144" s="626" t="s">
        <v>1649</v>
      </c>
      <c r="K144" s="626" t="s">
        <v>601</v>
      </c>
      <c r="L144" s="627">
        <v>349.77</v>
      </c>
      <c r="M144" s="627">
        <v>349.77</v>
      </c>
      <c r="N144" s="626">
        <v>1</v>
      </c>
      <c r="O144" s="690">
        <v>1</v>
      </c>
      <c r="P144" s="627"/>
      <c r="Q144" s="642">
        <v>0</v>
      </c>
      <c r="R144" s="626"/>
      <c r="S144" s="642">
        <v>0</v>
      </c>
      <c r="T144" s="690"/>
      <c r="U144" s="672">
        <v>0</v>
      </c>
    </row>
    <row r="145" spans="1:21" ht="14.4" customHeight="1" x14ac:dyDescent="0.3">
      <c r="A145" s="625">
        <v>50</v>
      </c>
      <c r="B145" s="626" t="s">
        <v>537</v>
      </c>
      <c r="C145" s="626">
        <v>89301501</v>
      </c>
      <c r="D145" s="688" t="s">
        <v>4148</v>
      </c>
      <c r="E145" s="689" t="s">
        <v>3019</v>
      </c>
      <c r="F145" s="626" t="s">
        <v>3007</v>
      </c>
      <c r="G145" s="626" t="s">
        <v>3101</v>
      </c>
      <c r="H145" s="626" t="s">
        <v>1511</v>
      </c>
      <c r="I145" s="626" t="s">
        <v>3214</v>
      </c>
      <c r="J145" s="626" t="s">
        <v>1649</v>
      </c>
      <c r="K145" s="626" t="s">
        <v>3215</v>
      </c>
      <c r="L145" s="627">
        <v>1049.31</v>
      </c>
      <c r="M145" s="627">
        <v>1049.31</v>
      </c>
      <c r="N145" s="626">
        <v>1</v>
      </c>
      <c r="O145" s="690">
        <v>1</v>
      </c>
      <c r="P145" s="627"/>
      <c r="Q145" s="642">
        <v>0</v>
      </c>
      <c r="R145" s="626"/>
      <c r="S145" s="642">
        <v>0</v>
      </c>
      <c r="T145" s="690"/>
      <c r="U145" s="672">
        <v>0</v>
      </c>
    </row>
    <row r="146" spans="1:21" ht="14.4" customHeight="1" x14ac:dyDescent="0.3">
      <c r="A146" s="625">
        <v>50</v>
      </c>
      <c r="B146" s="626" t="s">
        <v>537</v>
      </c>
      <c r="C146" s="626">
        <v>89301501</v>
      </c>
      <c r="D146" s="688" t="s">
        <v>4148</v>
      </c>
      <c r="E146" s="689" t="s">
        <v>3019</v>
      </c>
      <c r="F146" s="626" t="s">
        <v>3007</v>
      </c>
      <c r="G146" s="626" t="s">
        <v>3216</v>
      </c>
      <c r="H146" s="626" t="s">
        <v>1511</v>
      </c>
      <c r="I146" s="626" t="s">
        <v>3217</v>
      </c>
      <c r="J146" s="626" t="s">
        <v>3218</v>
      </c>
      <c r="K146" s="626" t="s">
        <v>601</v>
      </c>
      <c r="L146" s="627">
        <v>178.87</v>
      </c>
      <c r="M146" s="627">
        <v>178.87</v>
      </c>
      <c r="N146" s="626">
        <v>1</v>
      </c>
      <c r="O146" s="690">
        <v>0.5</v>
      </c>
      <c r="P146" s="627"/>
      <c r="Q146" s="642">
        <v>0</v>
      </c>
      <c r="R146" s="626"/>
      <c r="S146" s="642">
        <v>0</v>
      </c>
      <c r="T146" s="690"/>
      <c r="U146" s="672">
        <v>0</v>
      </c>
    </row>
    <row r="147" spans="1:21" ht="14.4" customHeight="1" x14ac:dyDescent="0.3">
      <c r="A147" s="625">
        <v>50</v>
      </c>
      <c r="B147" s="626" t="s">
        <v>537</v>
      </c>
      <c r="C147" s="626">
        <v>89301501</v>
      </c>
      <c r="D147" s="688" t="s">
        <v>4148</v>
      </c>
      <c r="E147" s="689" t="s">
        <v>3019</v>
      </c>
      <c r="F147" s="626" t="s">
        <v>3007</v>
      </c>
      <c r="G147" s="626" t="s">
        <v>3104</v>
      </c>
      <c r="H147" s="626" t="s">
        <v>536</v>
      </c>
      <c r="I147" s="626" t="s">
        <v>806</v>
      </c>
      <c r="J147" s="626" t="s">
        <v>807</v>
      </c>
      <c r="K147" s="626" t="s">
        <v>3219</v>
      </c>
      <c r="L147" s="627">
        <v>219.94</v>
      </c>
      <c r="M147" s="627">
        <v>219.94</v>
      </c>
      <c r="N147" s="626">
        <v>1</v>
      </c>
      <c r="O147" s="690">
        <v>0.5</v>
      </c>
      <c r="P147" s="627"/>
      <c r="Q147" s="642">
        <v>0</v>
      </c>
      <c r="R147" s="626"/>
      <c r="S147" s="642">
        <v>0</v>
      </c>
      <c r="T147" s="690"/>
      <c r="U147" s="672">
        <v>0</v>
      </c>
    </row>
    <row r="148" spans="1:21" ht="14.4" customHeight="1" x14ac:dyDescent="0.3">
      <c r="A148" s="625">
        <v>50</v>
      </c>
      <c r="B148" s="626" t="s">
        <v>537</v>
      </c>
      <c r="C148" s="626">
        <v>89301501</v>
      </c>
      <c r="D148" s="688" t="s">
        <v>4148</v>
      </c>
      <c r="E148" s="689" t="s">
        <v>3019</v>
      </c>
      <c r="F148" s="626" t="s">
        <v>3007</v>
      </c>
      <c r="G148" s="626" t="s">
        <v>3104</v>
      </c>
      <c r="H148" s="626" t="s">
        <v>536</v>
      </c>
      <c r="I148" s="626" t="s">
        <v>3105</v>
      </c>
      <c r="J148" s="626" t="s">
        <v>807</v>
      </c>
      <c r="K148" s="626" t="s">
        <v>3106</v>
      </c>
      <c r="L148" s="627">
        <v>43.99</v>
      </c>
      <c r="M148" s="627">
        <v>87.98</v>
      </c>
      <c r="N148" s="626">
        <v>2</v>
      </c>
      <c r="O148" s="690">
        <v>1</v>
      </c>
      <c r="P148" s="627"/>
      <c r="Q148" s="642">
        <v>0</v>
      </c>
      <c r="R148" s="626"/>
      <c r="S148" s="642">
        <v>0</v>
      </c>
      <c r="T148" s="690"/>
      <c r="U148" s="672">
        <v>0</v>
      </c>
    </row>
    <row r="149" spans="1:21" ht="14.4" customHeight="1" x14ac:dyDescent="0.3">
      <c r="A149" s="625">
        <v>50</v>
      </c>
      <c r="B149" s="626" t="s">
        <v>537</v>
      </c>
      <c r="C149" s="626">
        <v>89301501</v>
      </c>
      <c r="D149" s="688" t="s">
        <v>4148</v>
      </c>
      <c r="E149" s="689" t="s">
        <v>3019</v>
      </c>
      <c r="F149" s="626" t="s">
        <v>3007</v>
      </c>
      <c r="G149" s="626" t="s">
        <v>3220</v>
      </c>
      <c r="H149" s="626" t="s">
        <v>536</v>
      </c>
      <c r="I149" s="626" t="s">
        <v>1883</v>
      </c>
      <c r="J149" s="626" t="s">
        <v>1884</v>
      </c>
      <c r="K149" s="626" t="s">
        <v>3221</v>
      </c>
      <c r="L149" s="627">
        <v>210.11</v>
      </c>
      <c r="M149" s="627">
        <v>210.11</v>
      </c>
      <c r="N149" s="626">
        <v>1</v>
      </c>
      <c r="O149" s="690">
        <v>0.5</v>
      </c>
      <c r="P149" s="627">
        <v>210.11</v>
      </c>
      <c r="Q149" s="642">
        <v>1</v>
      </c>
      <c r="R149" s="626">
        <v>1</v>
      </c>
      <c r="S149" s="642">
        <v>1</v>
      </c>
      <c r="T149" s="690">
        <v>0.5</v>
      </c>
      <c r="U149" s="672">
        <v>1</v>
      </c>
    </row>
    <row r="150" spans="1:21" ht="14.4" customHeight="1" x14ac:dyDescent="0.3">
      <c r="A150" s="625">
        <v>50</v>
      </c>
      <c r="B150" s="626" t="s">
        <v>537</v>
      </c>
      <c r="C150" s="626">
        <v>89301501</v>
      </c>
      <c r="D150" s="688" t="s">
        <v>4148</v>
      </c>
      <c r="E150" s="689" t="s">
        <v>3019</v>
      </c>
      <c r="F150" s="626" t="s">
        <v>3007</v>
      </c>
      <c r="G150" s="626" t="s">
        <v>3107</v>
      </c>
      <c r="H150" s="626" t="s">
        <v>1511</v>
      </c>
      <c r="I150" s="626" t="s">
        <v>3222</v>
      </c>
      <c r="J150" s="626" t="s">
        <v>3223</v>
      </c>
      <c r="K150" s="626" t="s">
        <v>3111</v>
      </c>
      <c r="L150" s="627">
        <v>143.71</v>
      </c>
      <c r="M150" s="627">
        <v>143.71</v>
      </c>
      <c r="N150" s="626">
        <v>1</v>
      </c>
      <c r="O150" s="690">
        <v>0.5</v>
      </c>
      <c r="P150" s="627"/>
      <c r="Q150" s="642">
        <v>0</v>
      </c>
      <c r="R150" s="626"/>
      <c r="S150" s="642">
        <v>0</v>
      </c>
      <c r="T150" s="690"/>
      <c r="U150" s="672">
        <v>0</v>
      </c>
    </row>
    <row r="151" spans="1:21" ht="14.4" customHeight="1" x14ac:dyDescent="0.3">
      <c r="A151" s="625">
        <v>50</v>
      </c>
      <c r="B151" s="626" t="s">
        <v>537</v>
      </c>
      <c r="C151" s="626">
        <v>89301501</v>
      </c>
      <c r="D151" s="688" t="s">
        <v>4148</v>
      </c>
      <c r="E151" s="689" t="s">
        <v>3019</v>
      </c>
      <c r="F151" s="626" t="s">
        <v>3007</v>
      </c>
      <c r="G151" s="626" t="s">
        <v>3107</v>
      </c>
      <c r="H151" s="626" t="s">
        <v>536</v>
      </c>
      <c r="I151" s="626" t="s">
        <v>3110</v>
      </c>
      <c r="J151" s="626" t="s">
        <v>3109</v>
      </c>
      <c r="K151" s="626" t="s">
        <v>3111</v>
      </c>
      <c r="L151" s="627">
        <v>143.71</v>
      </c>
      <c r="M151" s="627">
        <v>143.71</v>
      </c>
      <c r="N151" s="626">
        <v>1</v>
      </c>
      <c r="O151" s="690">
        <v>0.5</v>
      </c>
      <c r="P151" s="627"/>
      <c r="Q151" s="642">
        <v>0</v>
      </c>
      <c r="R151" s="626"/>
      <c r="S151" s="642">
        <v>0</v>
      </c>
      <c r="T151" s="690"/>
      <c r="U151" s="672">
        <v>0</v>
      </c>
    </row>
    <row r="152" spans="1:21" ht="14.4" customHeight="1" x14ac:dyDescent="0.3">
      <c r="A152" s="625">
        <v>50</v>
      </c>
      <c r="B152" s="626" t="s">
        <v>537</v>
      </c>
      <c r="C152" s="626">
        <v>89301501</v>
      </c>
      <c r="D152" s="688" t="s">
        <v>4148</v>
      </c>
      <c r="E152" s="689" t="s">
        <v>3019</v>
      </c>
      <c r="F152" s="626" t="s">
        <v>3007</v>
      </c>
      <c r="G152" s="626" t="s">
        <v>3224</v>
      </c>
      <c r="H152" s="626" t="s">
        <v>536</v>
      </c>
      <c r="I152" s="626" t="s">
        <v>3225</v>
      </c>
      <c r="J152" s="626" t="s">
        <v>927</v>
      </c>
      <c r="K152" s="626" t="s">
        <v>928</v>
      </c>
      <c r="L152" s="627">
        <v>69.3</v>
      </c>
      <c r="M152" s="627">
        <v>138.6</v>
      </c>
      <c r="N152" s="626">
        <v>2</v>
      </c>
      <c r="O152" s="690">
        <v>1.5</v>
      </c>
      <c r="P152" s="627">
        <v>69.3</v>
      </c>
      <c r="Q152" s="642">
        <v>0.5</v>
      </c>
      <c r="R152" s="626">
        <v>1</v>
      </c>
      <c r="S152" s="642">
        <v>0.5</v>
      </c>
      <c r="T152" s="690">
        <v>0.5</v>
      </c>
      <c r="U152" s="672">
        <v>0.33333333333333331</v>
      </c>
    </row>
    <row r="153" spans="1:21" ht="14.4" customHeight="1" x14ac:dyDescent="0.3">
      <c r="A153" s="625">
        <v>50</v>
      </c>
      <c r="B153" s="626" t="s">
        <v>537</v>
      </c>
      <c r="C153" s="626">
        <v>89301501</v>
      </c>
      <c r="D153" s="688" t="s">
        <v>4148</v>
      </c>
      <c r="E153" s="689" t="s">
        <v>3019</v>
      </c>
      <c r="F153" s="626" t="s">
        <v>3007</v>
      </c>
      <c r="G153" s="626" t="s">
        <v>3114</v>
      </c>
      <c r="H153" s="626" t="s">
        <v>1511</v>
      </c>
      <c r="I153" s="626" t="s">
        <v>1715</v>
      </c>
      <c r="J153" s="626" t="s">
        <v>2822</v>
      </c>
      <c r="K153" s="626" t="s">
        <v>2823</v>
      </c>
      <c r="L153" s="627">
        <v>156.25</v>
      </c>
      <c r="M153" s="627">
        <v>625</v>
      </c>
      <c r="N153" s="626">
        <v>4</v>
      </c>
      <c r="O153" s="690">
        <v>2</v>
      </c>
      <c r="P153" s="627">
        <v>312.5</v>
      </c>
      <c r="Q153" s="642">
        <v>0.5</v>
      </c>
      <c r="R153" s="626">
        <v>2</v>
      </c>
      <c r="S153" s="642">
        <v>0.5</v>
      </c>
      <c r="T153" s="690">
        <v>1</v>
      </c>
      <c r="U153" s="672">
        <v>0.5</v>
      </c>
    </row>
    <row r="154" spans="1:21" ht="14.4" customHeight="1" x14ac:dyDescent="0.3">
      <c r="A154" s="625">
        <v>50</v>
      </c>
      <c r="B154" s="626" t="s">
        <v>537</v>
      </c>
      <c r="C154" s="626">
        <v>89301501</v>
      </c>
      <c r="D154" s="688" t="s">
        <v>4148</v>
      </c>
      <c r="E154" s="689" t="s">
        <v>3019</v>
      </c>
      <c r="F154" s="626" t="s">
        <v>3007</v>
      </c>
      <c r="G154" s="626" t="s">
        <v>3114</v>
      </c>
      <c r="H154" s="626" t="s">
        <v>1511</v>
      </c>
      <c r="I154" s="626" t="s">
        <v>1630</v>
      </c>
      <c r="J154" s="626" t="s">
        <v>2824</v>
      </c>
      <c r="K154" s="626" t="s">
        <v>1661</v>
      </c>
      <c r="L154" s="627">
        <v>193.14</v>
      </c>
      <c r="M154" s="627">
        <v>193.14</v>
      </c>
      <c r="N154" s="626">
        <v>1</v>
      </c>
      <c r="O154" s="690">
        <v>0.5</v>
      </c>
      <c r="P154" s="627"/>
      <c r="Q154" s="642">
        <v>0</v>
      </c>
      <c r="R154" s="626"/>
      <c r="S154" s="642">
        <v>0</v>
      </c>
      <c r="T154" s="690"/>
      <c r="U154" s="672">
        <v>0</v>
      </c>
    </row>
    <row r="155" spans="1:21" ht="14.4" customHeight="1" x14ac:dyDescent="0.3">
      <c r="A155" s="625">
        <v>50</v>
      </c>
      <c r="B155" s="626" t="s">
        <v>537</v>
      </c>
      <c r="C155" s="626">
        <v>89301501</v>
      </c>
      <c r="D155" s="688" t="s">
        <v>4148</v>
      </c>
      <c r="E155" s="689" t="s">
        <v>3020</v>
      </c>
      <c r="F155" s="626" t="s">
        <v>3007</v>
      </c>
      <c r="G155" s="626" t="s">
        <v>3029</v>
      </c>
      <c r="H155" s="626" t="s">
        <v>1511</v>
      </c>
      <c r="I155" s="626" t="s">
        <v>1523</v>
      </c>
      <c r="J155" s="626" t="s">
        <v>1524</v>
      </c>
      <c r="K155" s="626" t="s">
        <v>2830</v>
      </c>
      <c r="L155" s="627">
        <v>121.16</v>
      </c>
      <c r="M155" s="627">
        <v>121.16</v>
      </c>
      <c r="N155" s="626">
        <v>1</v>
      </c>
      <c r="O155" s="690">
        <v>0.5</v>
      </c>
      <c r="P155" s="627"/>
      <c r="Q155" s="642">
        <v>0</v>
      </c>
      <c r="R155" s="626"/>
      <c r="S155" s="642">
        <v>0</v>
      </c>
      <c r="T155" s="690"/>
      <c r="U155" s="672">
        <v>0</v>
      </c>
    </row>
    <row r="156" spans="1:21" ht="14.4" customHeight="1" x14ac:dyDescent="0.3">
      <c r="A156" s="625">
        <v>50</v>
      </c>
      <c r="B156" s="626" t="s">
        <v>537</v>
      </c>
      <c r="C156" s="626">
        <v>89301501</v>
      </c>
      <c r="D156" s="688" t="s">
        <v>4148</v>
      </c>
      <c r="E156" s="689" t="s">
        <v>3020</v>
      </c>
      <c r="F156" s="626" t="s">
        <v>3007</v>
      </c>
      <c r="G156" s="626" t="s">
        <v>3029</v>
      </c>
      <c r="H156" s="626" t="s">
        <v>536</v>
      </c>
      <c r="I156" s="626" t="s">
        <v>3226</v>
      </c>
      <c r="J156" s="626" t="s">
        <v>2594</v>
      </c>
      <c r="K156" s="626" t="s">
        <v>2830</v>
      </c>
      <c r="L156" s="627">
        <v>0</v>
      </c>
      <c r="M156" s="627">
        <v>0</v>
      </c>
      <c r="N156" s="626">
        <v>1</v>
      </c>
      <c r="O156" s="690">
        <v>0.5</v>
      </c>
      <c r="P156" s="627"/>
      <c r="Q156" s="642"/>
      <c r="R156" s="626"/>
      <c r="S156" s="642">
        <v>0</v>
      </c>
      <c r="T156" s="690"/>
      <c r="U156" s="672">
        <v>0</v>
      </c>
    </row>
    <row r="157" spans="1:21" ht="14.4" customHeight="1" x14ac:dyDescent="0.3">
      <c r="A157" s="625">
        <v>50</v>
      </c>
      <c r="B157" s="626" t="s">
        <v>537</v>
      </c>
      <c r="C157" s="626">
        <v>89301501</v>
      </c>
      <c r="D157" s="688" t="s">
        <v>4148</v>
      </c>
      <c r="E157" s="689" t="s">
        <v>3020</v>
      </c>
      <c r="F157" s="626" t="s">
        <v>3007</v>
      </c>
      <c r="G157" s="626" t="s">
        <v>3227</v>
      </c>
      <c r="H157" s="626" t="s">
        <v>1511</v>
      </c>
      <c r="I157" s="626" t="s">
        <v>1915</v>
      </c>
      <c r="J157" s="626" t="s">
        <v>2882</v>
      </c>
      <c r="K157" s="626" t="s">
        <v>2883</v>
      </c>
      <c r="L157" s="627">
        <v>333.31</v>
      </c>
      <c r="M157" s="627">
        <v>666.62</v>
      </c>
      <c r="N157" s="626">
        <v>2</v>
      </c>
      <c r="O157" s="690">
        <v>0.5</v>
      </c>
      <c r="P157" s="627"/>
      <c r="Q157" s="642">
        <v>0</v>
      </c>
      <c r="R157" s="626"/>
      <c r="S157" s="642">
        <v>0</v>
      </c>
      <c r="T157" s="690"/>
      <c r="U157" s="672">
        <v>0</v>
      </c>
    </row>
    <row r="158" spans="1:21" ht="14.4" customHeight="1" x14ac:dyDescent="0.3">
      <c r="A158" s="625">
        <v>50</v>
      </c>
      <c r="B158" s="626" t="s">
        <v>537</v>
      </c>
      <c r="C158" s="626">
        <v>89301501</v>
      </c>
      <c r="D158" s="688" t="s">
        <v>4148</v>
      </c>
      <c r="E158" s="689" t="s">
        <v>3020</v>
      </c>
      <c r="F158" s="626" t="s">
        <v>3007</v>
      </c>
      <c r="G158" s="626" t="s">
        <v>3036</v>
      </c>
      <c r="H158" s="626" t="s">
        <v>536</v>
      </c>
      <c r="I158" s="626" t="s">
        <v>3044</v>
      </c>
      <c r="J158" s="626" t="s">
        <v>3045</v>
      </c>
      <c r="K158" s="626" t="s">
        <v>601</v>
      </c>
      <c r="L158" s="627">
        <v>262.33999999999997</v>
      </c>
      <c r="M158" s="627">
        <v>787.02</v>
      </c>
      <c r="N158" s="626">
        <v>3</v>
      </c>
      <c r="O158" s="690">
        <v>2</v>
      </c>
      <c r="P158" s="627">
        <v>262.33999999999997</v>
      </c>
      <c r="Q158" s="642">
        <v>0.33333333333333331</v>
      </c>
      <c r="R158" s="626">
        <v>1</v>
      </c>
      <c r="S158" s="642">
        <v>0.33333333333333331</v>
      </c>
      <c r="T158" s="690">
        <v>1</v>
      </c>
      <c r="U158" s="672">
        <v>0.5</v>
      </c>
    </row>
    <row r="159" spans="1:21" ht="14.4" customHeight="1" x14ac:dyDescent="0.3">
      <c r="A159" s="625">
        <v>50</v>
      </c>
      <c r="B159" s="626" t="s">
        <v>537</v>
      </c>
      <c r="C159" s="626">
        <v>89301501</v>
      </c>
      <c r="D159" s="688" t="s">
        <v>4148</v>
      </c>
      <c r="E159" s="689" t="s">
        <v>3020</v>
      </c>
      <c r="F159" s="626" t="s">
        <v>3007</v>
      </c>
      <c r="G159" s="626" t="s">
        <v>3036</v>
      </c>
      <c r="H159" s="626" t="s">
        <v>1511</v>
      </c>
      <c r="I159" s="626" t="s">
        <v>1626</v>
      </c>
      <c r="J159" s="626" t="s">
        <v>2865</v>
      </c>
      <c r="K159" s="626" t="s">
        <v>601</v>
      </c>
      <c r="L159" s="627">
        <v>262.33999999999997</v>
      </c>
      <c r="M159" s="627">
        <v>262.33999999999997</v>
      </c>
      <c r="N159" s="626">
        <v>1</v>
      </c>
      <c r="O159" s="690">
        <v>0.5</v>
      </c>
      <c r="P159" s="627"/>
      <c r="Q159" s="642">
        <v>0</v>
      </c>
      <c r="R159" s="626"/>
      <c r="S159" s="642">
        <v>0</v>
      </c>
      <c r="T159" s="690"/>
      <c r="U159" s="672">
        <v>0</v>
      </c>
    </row>
    <row r="160" spans="1:21" ht="14.4" customHeight="1" x14ac:dyDescent="0.3">
      <c r="A160" s="625">
        <v>50</v>
      </c>
      <c r="B160" s="626" t="s">
        <v>537</v>
      </c>
      <c r="C160" s="626">
        <v>89301501</v>
      </c>
      <c r="D160" s="688" t="s">
        <v>4148</v>
      </c>
      <c r="E160" s="689" t="s">
        <v>3020</v>
      </c>
      <c r="F160" s="626" t="s">
        <v>3007</v>
      </c>
      <c r="G160" s="626" t="s">
        <v>3046</v>
      </c>
      <c r="H160" s="626" t="s">
        <v>536</v>
      </c>
      <c r="I160" s="626" t="s">
        <v>564</v>
      </c>
      <c r="J160" s="626" t="s">
        <v>2843</v>
      </c>
      <c r="K160" s="626" t="s">
        <v>2844</v>
      </c>
      <c r="L160" s="627">
        <v>31.43</v>
      </c>
      <c r="M160" s="627">
        <v>31.43</v>
      </c>
      <c r="N160" s="626">
        <v>1</v>
      </c>
      <c r="O160" s="690">
        <v>0.5</v>
      </c>
      <c r="P160" s="627"/>
      <c r="Q160" s="642">
        <v>0</v>
      </c>
      <c r="R160" s="626"/>
      <c r="S160" s="642">
        <v>0</v>
      </c>
      <c r="T160" s="690"/>
      <c r="U160" s="672">
        <v>0</v>
      </c>
    </row>
    <row r="161" spans="1:21" ht="14.4" customHeight="1" x14ac:dyDescent="0.3">
      <c r="A161" s="625">
        <v>50</v>
      </c>
      <c r="B161" s="626" t="s">
        <v>537</v>
      </c>
      <c r="C161" s="626">
        <v>89301501</v>
      </c>
      <c r="D161" s="688" t="s">
        <v>4148</v>
      </c>
      <c r="E161" s="689" t="s">
        <v>3020</v>
      </c>
      <c r="F161" s="626" t="s">
        <v>3007</v>
      </c>
      <c r="G161" s="626" t="s">
        <v>3046</v>
      </c>
      <c r="H161" s="626" t="s">
        <v>1511</v>
      </c>
      <c r="I161" s="626" t="s">
        <v>1574</v>
      </c>
      <c r="J161" s="626" t="s">
        <v>1575</v>
      </c>
      <c r="K161" s="626" t="s">
        <v>604</v>
      </c>
      <c r="L161" s="627">
        <v>44.89</v>
      </c>
      <c r="M161" s="627">
        <v>44.89</v>
      </c>
      <c r="N161" s="626">
        <v>1</v>
      </c>
      <c r="O161" s="690">
        <v>0.5</v>
      </c>
      <c r="P161" s="627"/>
      <c r="Q161" s="642">
        <v>0</v>
      </c>
      <c r="R161" s="626"/>
      <c r="S161" s="642">
        <v>0</v>
      </c>
      <c r="T161" s="690"/>
      <c r="U161" s="672">
        <v>0</v>
      </c>
    </row>
    <row r="162" spans="1:21" ht="14.4" customHeight="1" x14ac:dyDescent="0.3">
      <c r="A162" s="625">
        <v>50</v>
      </c>
      <c r="B162" s="626" t="s">
        <v>537</v>
      </c>
      <c r="C162" s="626">
        <v>89301501</v>
      </c>
      <c r="D162" s="688" t="s">
        <v>4148</v>
      </c>
      <c r="E162" s="689" t="s">
        <v>3020</v>
      </c>
      <c r="F162" s="626" t="s">
        <v>3007</v>
      </c>
      <c r="G162" s="626" t="s">
        <v>3046</v>
      </c>
      <c r="H162" s="626" t="s">
        <v>536</v>
      </c>
      <c r="I162" s="626" t="s">
        <v>3228</v>
      </c>
      <c r="J162" s="626" t="s">
        <v>3229</v>
      </c>
      <c r="K162" s="626" t="s">
        <v>604</v>
      </c>
      <c r="L162" s="627">
        <v>44.89</v>
      </c>
      <c r="M162" s="627">
        <v>89.78</v>
      </c>
      <c r="N162" s="626">
        <v>2</v>
      </c>
      <c r="O162" s="690">
        <v>1</v>
      </c>
      <c r="P162" s="627">
        <v>44.89</v>
      </c>
      <c r="Q162" s="642">
        <v>0.5</v>
      </c>
      <c r="R162" s="626">
        <v>1</v>
      </c>
      <c r="S162" s="642">
        <v>0.5</v>
      </c>
      <c r="T162" s="690">
        <v>0.5</v>
      </c>
      <c r="U162" s="672">
        <v>0.5</v>
      </c>
    </row>
    <row r="163" spans="1:21" ht="14.4" customHeight="1" x14ac:dyDescent="0.3">
      <c r="A163" s="625">
        <v>50</v>
      </c>
      <c r="B163" s="626" t="s">
        <v>537</v>
      </c>
      <c r="C163" s="626">
        <v>89301501</v>
      </c>
      <c r="D163" s="688" t="s">
        <v>4148</v>
      </c>
      <c r="E163" s="689" t="s">
        <v>3020</v>
      </c>
      <c r="F163" s="626" t="s">
        <v>3007</v>
      </c>
      <c r="G163" s="626" t="s">
        <v>3230</v>
      </c>
      <c r="H163" s="626" t="s">
        <v>536</v>
      </c>
      <c r="I163" s="626" t="s">
        <v>3231</v>
      </c>
      <c r="J163" s="626" t="s">
        <v>3232</v>
      </c>
      <c r="K163" s="626" t="s">
        <v>1582</v>
      </c>
      <c r="L163" s="627">
        <v>201.75</v>
      </c>
      <c r="M163" s="627">
        <v>201.75</v>
      </c>
      <c r="N163" s="626">
        <v>1</v>
      </c>
      <c r="O163" s="690">
        <v>0.5</v>
      </c>
      <c r="P163" s="627"/>
      <c r="Q163" s="642">
        <v>0</v>
      </c>
      <c r="R163" s="626"/>
      <c r="S163" s="642">
        <v>0</v>
      </c>
      <c r="T163" s="690"/>
      <c r="U163" s="672">
        <v>0</v>
      </c>
    </row>
    <row r="164" spans="1:21" ht="14.4" customHeight="1" x14ac:dyDescent="0.3">
      <c r="A164" s="625">
        <v>50</v>
      </c>
      <c r="B164" s="626" t="s">
        <v>537</v>
      </c>
      <c r="C164" s="626">
        <v>89301501</v>
      </c>
      <c r="D164" s="688" t="s">
        <v>4148</v>
      </c>
      <c r="E164" s="689" t="s">
        <v>3020</v>
      </c>
      <c r="F164" s="626" t="s">
        <v>3007</v>
      </c>
      <c r="G164" s="626" t="s">
        <v>3233</v>
      </c>
      <c r="H164" s="626" t="s">
        <v>536</v>
      </c>
      <c r="I164" s="626" t="s">
        <v>2522</v>
      </c>
      <c r="J164" s="626" t="s">
        <v>2523</v>
      </c>
      <c r="K164" s="626" t="s">
        <v>2971</v>
      </c>
      <c r="L164" s="627">
        <v>41.55</v>
      </c>
      <c r="M164" s="627">
        <v>41.55</v>
      </c>
      <c r="N164" s="626">
        <v>1</v>
      </c>
      <c r="O164" s="690">
        <v>1</v>
      </c>
      <c r="P164" s="627"/>
      <c r="Q164" s="642">
        <v>0</v>
      </c>
      <c r="R164" s="626"/>
      <c r="S164" s="642">
        <v>0</v>
      </c>
      <c r="T164" s="690"/>
      <c r="U164" s="672">
        <v>0</v>
      </c>
    </row>
    <row r="165" spans="1:21" ht="14.4" customHeight="1" x14ac:dyDescent="0.3">
      <c r="A165" s="625">
        <v>50</v>
      </c>
      <c r="B165" s="626" t="s">
        <v>537</v>
      </c>
      <c r="C165" s="626">
        <v>89301501</v>
      </c>
      <c r="D165" s="688" t="s">
        <v>4148</v>
      </c>
      <c r="E165" s="689" t="s">
        <v>3020</v>
      </c>
      <c r="F165" s="626" t="s">
        <v>3007</v>
      </c>
      <c r="G165" s="626" t="s">
        <v>3054</v>
      </c>
      <c r="H165" s="626" t="s">
        <v>536</v>
      </c>
      <c r="I165" s="626" t="s">
        <v>1014</v>
      </c>
      <c r="J165" s="626" t="s">
        <v>3056</v>
      </c>
      <c r="K165" s="626" t="s">
        <v>3058</v>
      </c>
      <c r="L165" s="627">
        <v>58.23</v>
      </c>
      <c r="M165" s="627">
        <v>116.46</v>
      </c>
      <c r="N165" s="626">
        <v>2</v>
      </c>
      <c r="O165" s="690">
        <v>1</v>
      </c>
      <c r="P165" s="627"/>
      <c r="Q165" s="642">
        <v>0</v>
      </c>
      <c r="R165" s="626"/>
      <c r="S165" s="642">
        <v>0</v>
      </c>
      <c r="T165" s="690"/>
      <c r="U165" s="672">
        <v>0</v>
      </c>
    </row>
    <row r="166" spans="1:21" ht="14.4" customHeight="1" x14ac:dyDescent="0.3">
      <c r="A166" s="625">
        <v>50</v>
      </c>
      <c r="B166" s="626" t="s">
        <v>537</v>
      </c>
      <c r="C166" s="626">
        <v>89301501</v>
      </c>
      <c r="D166" s="688" t="s">
        <v>4148</v>
      </c>
      <c r="E166" s="689" t="s">
        <v>3020</v>
      </c>
      <c r="F166" s="626" t="s">
        <v>3007</v>
      </c>
      <c r="G166" s="626" t="s">
        <v>3156</v>
      </c>
      <c r="H166" s="626" t="s">
        <v>536</v>
      </c>
      <c r="I166" s="626" t="s">
        <v>1087</v>
      </c>
      <c r="J166" s="626" t="s">
        <v>1088</v>
      </c>
      <c r="K166" s="626" t="s">
        <v>1089</v>
      </c>
      <c r="L166" s="627">
        <v>20.239999999999998</v>
      </c>
      <c r="M166" s="627">
        <v>20.239999999999998</v>
      </c>
      <c r="N166" s="626">
        <v>1</v>
      </c>
      <c r="O166" s="690">
        <v>0.5</v>
      </c>
      <c r="P166" s="627"/>
      <c r="Q166" s="642">
        <v>0</v>
      </c>
      <c r="R166" s="626"/>
      <c r="S166" s="642">
        <v>0</v>
      </c>
      <c r="T166" s="690"/>
      <c r="U166" s="672">
        <v>0</v>
      </c>
    </row>
    <row r="167" spans="1:21" ht="14.4" customHeight="1" x14ac:dyDescent="0.3">
      <c r="A167" s="625">
        <v>50</v>
      </c>
      <c r="B167" s="626" t="s">
        <v>537</v>
      </c>
      <c r="C167" s="626">
        <v>89301501</v>
      </c>
      <c r="D167" s="688" t="s">
        <v>4148</v>
      </c>
      <c r="E167" s="689" t="s">
        <v>3020</v>
      </c>
      <c r="F167" s="626" t="s">
        <v>3007</v>
      </c>
      <c r="G167" s="626" t="s">
        <v>3135</v>
      </c>
      <c r="H167" s="626" t="s">
        <v>1511</v>
      </c>
      <c r="I167" s="626" t="s">
        <v>1668</v>
      </c>
      <c r="J167" s="626" t="s">
        <v>1669</v>
      </c>
      <c r="K167" s="626" t="s">
        <v>1670</v>
      </c>
      <c r="L167" s="627">
        <v>25.07</v>
      </c>
      <c r="M167" s="627">
        <v>25.07</v>
      </c>
      <c r="N167" s="626">
        <v>1</v>
      </c>
      <c r="O167" s="690">
        <v>0.5</v>
      </c>
      <c r="P167" s="627">
        <v>25.07</v>
      </c>
      <c r="Q167" s="642">
        <v>1</v>
      </c>
      <c r="R167" s="626">
        <v>1</v>
      </c>
      <c r="S167" s="642">
        <v>1</v>
      </c>
      <c r="T167" s="690">
        <v>0.5</v>
      </c>
      <c r="U167" s="672">
        <v>1</v>
      </c>
    </row>
    <row r="168" spans="1:21" ht="14.4" customHeight="1" x14ac:dyDescent="0.3">
      <c r="A168" s="625">
        <v>50</v>
      </c>
      <c r="B168" s="626" t="s">
        <v>537</v>
      </c>
      <c r="C168" s="626">
        <v>89301501</v>
      </c>
      <c r="D168" s="688" t="s">
        <v>4148</v>
      </c>
      <c r="E168" s="689" t="s">
        <v>3020</v>
      </c>
      <c r="F168" s="626" t="s">
        <v>3007</v>
      </c>
      <c r="G168" s="626" t="s">
        <v>3062</v>
      </c>
      <c r="H168" s="626" t="s">
        <v>536</v>
      </c>
      <c r="I168" s="626" t="s">
        <v>3063</v>
      </c>
      <c r="J168" s="626" t="s">
        <v>629</v>
      </c>
      <c r="K168" s="626" t="s">
        <v>1674</v>
      </c>
      <c r="L168" s="627">
        <v>0</v>
      </c>
      <c r="M168" s="627">
        <v>0</v>
      </c>
      <c r="N168" s="626">
        <v>3</v>
      </c>
      <c r="O168" s="690">
        <v>1.5</v>
      </c>
      <c r="P168" s="627">
        <v>0</v>
      </c>
      <c r="Q168" s="642"/>
      <c r="R168" s="626">
        <v>2</v>
      </c>
      <c r="S168" s="642">
        <v>0.66666666666666663</v>
      </c>
      <c r="T168" s="690">
        <v>1</v>
      </c>
      <c r="U168" s="672">
        <v>0.66666666666666663</v>
      </c>
    </row>
    <row r="169" spans="1:21" ht="14.4" customHeight="1" x14ac:dyDescent="0.3">
      <c r="A169" s="625">
        <v>50</v>
      </c>
      <c r="B169" s="626" t="s">
        <v>537</v>
      </c>
      <c r="C169" s="626">
        <v>89301501</v>
      </c>
      <c r="D169" s="688" t="s">
        <v>4148</v>
      </c>
      <c r="E169" s="689" t="s">
        <v>3020</v>
      </c>
      <c r="F169" s="626" t="s">
        <v>3007</v>
      </c>
      <c r="G169" s="626" t="s">
        <v>3062</v>
      </c>
      <c r="H169" s="626" t="s">
        <v>536</v>
      </c>
      <c r="I169" s="626" t="s">
        <v>3064</v>
      </c>
      <c r="J169" s="626" t="s">
        <v>629</v>
      </c>
      <c r="K169" s="626" t="s">
        <v>3065</v>
      </c>
      <c r="L169" s="627">
        <v>0</v>
      </c>
      <c r="M169" s="627">
        <v>0</v>
      </c>
      <c r="N169" s="626">
        <v>1</v>
      </c>
      <c r="O169" s="690">
        <v>0.5</v>
      </c>
      <c r="P169" s="627"/>
      <c r="Q169" s="642"/>
      <c r="R169" s="626"/>
      <c r="S169" s="642">
        <v>0</v>
      </c>
      <c r="T169" s="690"/>
      <c r="U169" s="672">
        <v>0</v>
      </c>
    </row>
    <row r="170" spans="1:21" ht="14.4" customHeight="1" x14ac:dyDescent="0.3">
      <c r="A170" s="625">
        <v>50</v>
      </c>
      <c r="B170" s="626" t="s">
        <v>537</v>
      </c>
      <c r="C170" s="626">
        <v>89301501</v>
      </c>
      <c r="D170" s="688" t="s">
        <v>4148</v>
      </c>
      <c r="E170" s="689" t="s">
        <v>3020</v>
      </c>
      <c r="F170" s="626" t="s">
        <v>3007</v>
      </c>
      <c r="G170" s="626" t="s">
        <v>3062</v>
      </c>
      <c r="H170" s="626" t="s">
        <v>1511</v>
      </c>
      <c r="I170" s="626" t="s">
        <v>1672</v>
      </c>
      <c r="J170" s="626" t="s">
        <v>1673</v>
      </c>
      <c r="K170" s="626" t="s">
        <v>1674</v>
      </c>
      <c r="L170" s="627">
        <v>414.85</v>
      </c>
      <c r="M170" s="627">
        <v>414.85</v>
      </c>
      <c r="N170" s="626">
        <v>1</v>
      </c>
      <c r="O170" s="690">
        <v>0.5</v>
      </c>
      <c r="P170" s="627"/>
      <c r="Q170" s="642">
        <v>0</v>
      </c>
      <c r="R170" s="626"/>
      <c r="S170" s="642">
        <v>0</v>
      </c>
      <c r="T170" s="690"/>
      <c r="U170" s="672">
        <v>0</v>
      </c>
    </row>
    <row r="171" spans="1:21" ht="14.4" customHeight="1" x14ac:dyDescent="0.3">
      <c r="A171" s="625">
        <v>50</v>
      </c>
      <c r="B171" s="626" t="s">
        <v>537</v>
      </c>
      <c r="C171" s="626">
        <v>89301501</v>
      </c>
      <c r="D171" s="688" t="s">
        <v>4148</v>
      </c>
      <c r="E171" s="689" t="s">
        <v>3020</v>
      </c>
      <c r="F171" s="626" t="s">
        <v>3007</v>
      </c>
      <c r="G171" s="626" t="s">
        <v>3234</v>
      </c>
      <c r="H171" s="626" t="s">
        <v>536</v>
      </c>
      <c r="I171" s="626" t="s">
        <v>3235</v>
      </c>
      <c r="J171" s="626" t="s">
        <v>3236</v>
      </c>
      <c r="K171" s="626" t="s">
        <v>3237</v>
      </c>
      <c r="L171" s="627">
        <v>0</v>
      </c>
      <c r="M171" s="627">
        <v>0</v>
      </c>
      <c r="N171" s="626">
        <v>1</v>
      </c>
      <c r="O171" s="690">
        <v>0.5</v>
      </c>
      <c r="P171" s="627"/>
      <c r="Q171" s="642"/>
      <c r="R171" s="626"/>
      <c r="S171" s="642">
        <v>0</v>
      </c>
      <c r="T171" s="690"/>
      <c r="U171" s="672">
        <v>0</v>
      </c>
    </row>
    <row r="172" spans="1:21" ht="14.4" customHeight="1" x14ac:dyDescent="0.3">
      <c r="A172" s="625">
        <v>50</v>
      </c>
      <c r="B172" s="626" t="s">
        <v>537</v>
      </c>
      <c r="C172" s="626">
        <v>89301501</v>
      </c>
      <c r="D172" s="688" t="s">
        <v>4148</v>
      </c>
      <c r="E172" s="689" t="s">
        <v>3020</v>
      </c>
      <c r="F172" s="626" t="s">
        <v>3007</v>
      </c>
      <c r="G172" s="626" t="s">
        <v>3073</v>
      </c>
      <c r="H172" s="626" t="s">
        <v>536</v>
      </c>
      <c r="I172" s="626" t="s">
        <v>1070</v>
      </c>
      <c r="J172" s="626" t="s">
        <v>3076</v>
      </c>
      <c r="K172" s="626" t="s">
        <v>3200</v>
      </c>
      <c r="L172" s="627">
        <v>36.78</v>
      </c>
      <c r="M172" s="627">
        <v>36.78</v>
      </c>
      <c r="N172" s="626">
        <v>1</v>
      </c>
      <c r="O172" s="690">
        <v>0.5</v>
      </c>
      <c r="P172" s="627">
        <v>36.78</v>
      </c>
      <c r="Q172" s="642">
        <v>1</v>
      </c>
      <c r="R172" s="626">
        <v>1</v>
      </c>
      <c r="S172" s="642">
        <v>1</v>
      </c>
      <c r="T172" s="690">
        <v>0.5</v>
      </c>
      <c r="U172" s="672">
        <v>1</v>
      </c>
    </row>
    <row r="173" spans="1:21" ht="14.4" customHeight="1" x14ac:dyDescent="0.3">
      <c r="A173" s="625">
        <v>50</v>
      </c>
      <c r="B173" s="626" t="s">
        <v>537</v>
      </c>
      <c r="C173" s="626">
        <v>89301501</v>
      </c>
      <c r="D173" s="688" t="s">
        <v>4148</v>
      </c>
      <c r="E173" s="689" t="s">
        <v>3020</v>
      </c>
      <c r="F173" s="626" t="s">
        <v>3007</v>
      </c>
      <c r="G173" s="626" t="s">
        <v>3073</v>
      </c>
      <c r="H173" s="626" t="s">
        <v>536</v>
      </c>
      <c r="I173" s="626" t="s">
        <v>3074</v>
      </c>
      <c r="J173" s="626" t="s">
        <v>1118</v>
      </c>
      <c r="K173" s="626" t="s">
        <v>589</v>
      </c>
      <c r="L173" s="627">
        <v>30.65</v>
      </c>
      <c r="M173" s="627">
        <v>30.65</v>
      </c>
      <c r="N173" s="626">
        <v>1</v>
      </c>
      <c r="O173" s="690">
        <v>0.5</v>
      </c>
      <c r="P173" s="627"/>
      <c r="Q173" s="642">
        <v>0</v>
      </c>
      <c r="R173" s="626"/>
      <c r="S173" s="642">
        <v>0</v>
      </c>
      <c r="T173" s="690"/>
      <c r="U173" s="672">
        <v>0</v>
      </c>
    </row>
    <row r="174" spans="1:21" ht="14.4" customHeight="1" x14ac:dyDescent="0.3">
      <c r="A174" s="625">
        <v>50</v>
      </c>
      <c r="B174" s="626" t="s">
        <v>537</v>
      </c>
      <c r="C174" s="626">
        <v>89301501</v>
      </c>
      <c r="D174" s="688" t="s">
        <v>4148</v>
      </c>
      <c r="E174" s="689" t="s">
        <v>3020</v>
      </c>
      <c r="F174" s="626" t="s">
        <v>3007</v>
      </c>
      <c r="G174" s="626" t="s">
        <v>3073</v>
      </c>
      <c r="H174" s="626" t="s">
        <v>536</v>
      </c>
      <c r="I174" s="626" t="s">
        <v>3075</v>
      </c>
      <c r="J174" s="626" t="s">
        <v>3076</v>
      </c>
      <c r="K174" s="626" t="s">
        <v>3077</v>
      </c>
      <c r="L174" s="627">
        <v>0</v>
      </c>
      <c r="M174" s="627">
        <v>0</v>
      </c>
      <c r="N174" s="626">
        <v>1</v>
      </c>
      <c r="O174" s="690">
        <v>0.5</v>
      </c>
      <c r="P174" s="627"/>
      <c r="Q174" s="642"/>
      <c r="R174" s="626"/>
      <c r="S174" s="642">
        <v>0</v>
      </c>
      <c r="T174" s="690"/>
      <c r="U174" s="672">
        <v>0</v>
      </c>
    </row>
    <row r="175" spans="1:21" ht="14.4" customHeight="1" x14ac:dyDescent="0.3">
      <c r="A175" s="625">
        <v>50</v>
      </c>
      <c r="B175" s="626" t="s">
        <v>537</v>
      </c>
      <c r="C175" s="626">
        <v>89301501</v>
      </c>
      <c r="D175" s="688" t="s">
        <v>4148</v>
      </c>
      <c r="E175" s="689" t="s">
        <v>3020</v>
      </c>
      <c r="F175" s="626" t="s">
        <v>3007</v>
      </c>
      <c r="G175" s="626" t="s">
        <v>3073</v>
      </c>
      <c r="H175" s="626" t="s">
        <v>536</v>
      </c>
      <c r="I175" s="626" t="s">
        <v>3078</v>
      </c>
      <c r="J175" s="626" t="s">
        <v>3076</v>
      </c>
      <c r="K175" s="626" t="s">
        <v>3079</v>
      </c>
      <c r="L175" s="627">
        <v>0</v>
      </c>
      <c r="M175" s="627">
        <v>0</v>
      </c>
      <c r="N175" s="626">
        <v>2</v>
      </c>
      <c r="O175" s="690">
        <v>1</v>
      </c>
      <c r="P175" s="627">
        <v>0</v>
      </c>
      <c r="Q175" s="642"/>
      <c r="R175" s="626">
        <v>1</v>
      </c>
      <c r="S175" s="642">
        <v>0.5</v>
      </c>
      <c r="T175" s="690">
        <v>0.5</v>
      </c>
      <c r="U175" s="672">
        <v>0.5</v>
      </c>
    </row>
    <row r="176" spans="1:21" ht="14.4" customHeight="1" x14ac:dyDescent="0.3">
      <c r="A176" s="625">
        <v>50</v>
      </c>
      <c r="B176" s="626" t="s">
        <v>537</v>
      </c>
      <c r="C176" s="626">
        <v>89301501</v>
      </c>
      <c r="D176" s="688" t="s">
        <v>4148</v>
      </c>
      <c r="E176" s="689" t="s">
        <v>3020</v>
      </c>
      <c r="F176" s="626" t="s">
        <v>3007</v>
      </c>
      <c r="G176" s="626" t="s">
        <v>3073</v>
      </c>
      <c r="H176" s="626" t="s">
        <v>536</v>
      </c>
      <c r="I176" s="626" t="s">
        <v>1018</v>
      </c>
      <c r="J176" s="626" t="s">
        <v>3076</v>
      </c>
      <c r="K176" s="626" t="s">
        <v>3167</v>
      </c>
      <c r="L176" s="627">
        <v>12.26</v>
      </c>
      <c r="M176" s="627">
        <v>12.26</v>
      </c>
      <c r="N176" s="626">
        <v>1</v>
      </c>
      <c r="O176" s="690">
        <v>0.5</v>
      </c>
      <c r="P176" s="627"/>
      <c r="Q176" s="642">
        <v>0</v>
      </c>
      <c r="R176" s="626"/>
      <c r="S176" s="642">
        <v>0</v>
      </c>
      <c r="T176" s="690"/>
      <c r="U176" s="672">
        <v>0</v>
      </c>
    </row>
    <row r="177" spans="1:21" ht="14.4" customHeight="1" x14ac:dyDescent="0.3">
      <c r="A177" s="625">
        <v>50</v>
      </c>
      <c r="B177" s="626" t="s">
        <v>537</v>
      </c>
      <c r="C177" s="626">
        <v>89301501</v>
      </c>
      <c r="D177" s="688" t="s">
        <v>4148</v>
      </c>
      <c r="E177" s="689" t="s">
        <v>3020</v>
      </c>
      <c r="F177" s="626" t="s">
        <v>3007</v>
      </c>
      <c r="G177" s="626" t="s">
        <v>3238</v>
      </c>
      <c r="H177" s="626" t="s">
        <v>536</v>
      </c>
      <c r="I177" s="626" t="s">
        <v>3239</v>
      </c>
      <c r="J177" s="626" t="s">
        <v>3240</v>
      </c>
      <c r="K177" s="626" t="s">
        <v>3241</v>
      </c>
      <c r="L177" s="627">
        <v>115.18</v>
      </c>
      <c r="M177" s="627">
        <v>115.18</v>
      </c>
      <c r="N177" s="626">
        <v>1</v>
      </c>
      <c r="O177" s="690">
        <v>0.5</v>
      </c>
      <c r="P177" s="627"/>
      <c r="Q177" s="642">
        <v>0</v>
      </c>
      <c r="R177" s="626"/>
      <c r="S177" s="642">
        <v>0</v>
      </c>
      <c r="T177" s="690"/>
      <c r="U177" s="672">
        <v>0</v>
      </c>
    </row>
    <row r="178" spans="1:21" ht="14.4" customHeight="1" x14ac:dyDescent="0.3">
      <c r="A178" s="625">
        <v>50</v>
      </c>
      <c r="B178" s="626" t="s">
        <v>537</v>
      </c>
      <c r="C178" s="626">
        <v>89301501</v>
      </c>
      <c r="D178" s="688" t="s">
        <v>4148</v>
      </c>
      <c r="E178" s="689" t="s">
        <v>3020</v>
      </c>
      <c r="F178" s="626" t="s">
        <v>3007</v>
      </c>
      <c r="G178" s="626" t="s">
        <v>3139</v>
      </c>
      <c r="H178" s="626" t="s">
        <v>536</v>
      </c>
      <c r="I178" s="626" t="s">
        <v>832</v>
      </c>
      <c r="J178" s="626" t="s">
        <v>651</v>
      </c>
      <c r="K178" s="626" t="s">
        <v>3208</v>
      </c>
      <c r="L178" s="627">
        <v>44.89</v>
      </c>
      <c r="M178" s="627">
        <v>44.89</v>
      </c>
      <c r="N178" s="626">
        <v>1</v>
      </c>
      <c r="O178" s="690">
        <v>0.5</v>
      </c>
      <c r="P178" s="627"/>
      <c r="Q178" s="642">
        <v>0</v>
      </c>
      <c r="R178" s="626"/>
      <c r="S178" s="642">
        <v>0</v>
      </c>
      <c r="T178" s="690"/>
      <c r="U178" s="672">
        <v>0</v>
      </c>
    </row>
    <row r="179" spans="1:21" ht="14.4" customHeight="1" x14ac:dyDescent="0.3">
      <c r="A179" s="625">
        <v>50</v>
      </c>
      <c r="B179" s="626" t="s">
        <v>537</v>
      </c>
      <c r="C179" s="626">
        <v>89301501</v>
      </c>
      <c r="D179" s="688" t="s">
        <v>4148</v>
      </c>
      <c r="E179" s="689" t="s">
        <v>3020</v>
      </c>
      <c r="F179" s="626" t="s">
        <v>3007</v>
      </c>
      <c r="G179" s="626" t="s">
        <v>3139</v>
      </c>
      <c r="H179" s="626" t="s">
        <v>536</v>
      </c>
      <c r="I179" s="626" t="s">
        <v>3242</v>
      </c>
      <c r="J179" s="626" t="s">
        <v>3141</v>
      </c>
      <c r="K179" s="626" t="s">
        <v>3243</v>
      </c>
      <c r="L179" s="627">
        <v>0</v>
      </c>
      <c r="M179" s="627">
        <v>0</v>
      </c>
      <c r="N179" s="626">
        <v>1</v>
      </c>
      <c r="O179" s="690">
        <v>0.5</v>
      </c>
      <c r="P179" s="627"/>
      <c r="Q179" s="642"/>
      <c r="R179" s="626"/>
      <c r="S179" s="642">
        <v>0</v>
      </c>
      <c r="T179" s="690"/>
      <c r="U179" s="672">
        <v>0</v>
      </c>
    </row>
    <row r="180" spans="1:21" ht="14.4" customHeight="1" x14ac:dyDescent="0.3">
      <c r="A180" s="625">
        <v>50</v>
      </c>
      <c r="B180" s="626" t="s">
        <v>537</v>
      </c>
      <c r="C180" s="626">
        <v>89301501</v>
      </c>
      <c r="D180" s="688" t="s">
        <v>4148</v>
      </c>
      <c r="E180" s="689" t="s">
        <v>3020</v>
      </c>
      <c r="F180" s="626" t="s">
        <v>3007</v>
      </c>
      <c r="G180" s="626" t="s">
        <v>3209</v>
      </c>
      <c r="H180" s="626" t="s">
        <v>1511</v>
      </c>
      <c r="I180" s="626" t="s">
        <v>1722</v>
      </c>
      <c r="J180" s="626" t="s">
        <v>1723</v>
      </c>
      <c r="K180" s="626" t="s">
        <v>1724</v>
      </c>
      <c r="L180" s="627">
        <v>55.38</v>
      </c>
      <c r="M180" s="627">
        <v>55.38</v>
      </c>
      <c r="N180" s="626">
        <v>1</v>
      </c>
      <c r="O180" s="690">
        <v>0.5</v>
      </c>
      <c r="P180" s="627"/>
      <c r="Q180" s="642">
        <v>0</v>
      </c>
      <c r="R180" s="626"/>
      <c r="S180" s="642">
        <v>0</v>
      </c>
      <c r="T180" s="690"/>
      <c r="U180" s="672">
        <v>0</v>
      </c>
    </row>
    <row r="181" spans="1:21" ht="14.4" customHeight="1" x14ac:dyDescent="0.3">
      <c r="A181" s="625">
        <v>50</v>
      </c>
      <c r="B181" s="626" t="s">
        <v>537</v>
      </c>
      <c r="C181" s="626">
        <v>89301501</v>
      </c>
      <c r="D181" s="688" t="s">
        <v>4148</v>
      </c>
      <c r="E181" s="689" t="s">
        <v>3020</v>
      </c>
      <c r="F181" s="626" t="s">
        <v>3007</v>
      </c>
      <c r="G181" s="626" t="s">
        <v>3082</v>
      </c>
      <c r="H181" s="626" t="s">
        <v>536</v>
      </c>
      <c r="I181" s="626" t="s">
        <v>3244</v>
      </c>
      <c r="J181" s="626" t="s">
        <v>596</v>
      </c>
      <c r="K181" s="626" t="s">
        <v>3245</v>
      </c>
      <c r="L181" s="627">
        <v>0</v>
      </c>
      <c r="M181" s="627">
        <v>0</v>
      </c>
      <c r="N181" s="626">
        <v>1</v>
      </c>
      <c r="O181" s="690">
        <v>0.5</v>
      </c>
      <c r="P181" s="627"/>
      <c r="Q181" s="642"/>
      <c r="R181" s="626"/>
      <c r="S181" s="642">
        <v>0</v>
      </c>
      <c r="T181" s="690"/>
      <c r="U181" s="672">
        <v>0</v>
      </c>
    </row>
    <row r="182" spans="1:21" ht="14.4" customHeight="1" x14ac:dyDescent="0.3">
      <c r="A182" s="625">
        <v>50</v>
      </c>
      <c r="B182" s="626" t="s">
        <v>537</v>
      </c>
      <c r="C182" s="626">
        <v>89301501</v>
      </c>
      <c r="D182" s="688" t="s">
        <v>4148</v>
      </c>
      <c r="E182" s="689" t="s">
        <v>3020</v>
      </c>
      <c r="F182" s="626" t="s">
        <v>3007</v>
      </c>
      <c r="G182" s="626" t="s">
        <v>3088</v>
      </c>
      <c r="H182" s="626" t="s">
        <v>536</v>
      </c>
      <c r="I182" s="626" t="s">
        <v>1064</v>
      </c>
      <c r="J182" s="626" t="s">
        <v>1065</v>
      </c>
      <c r="K182" s="626" t="s">
        <v>604</v>
      </c>
      <c r="L182" s="627">
        <v>101.15</v>
      </c>
      <c r="M182" s="627">
        <v>101.15</v>
      </c>
      <c r="N182" s="626">
        <v>1</v>
      </c>
      <c r="O182" s="690">
        <v>0.5</v>
      </c>
      <c r="P182" s="627"/>
      <c r="Q182" s="642">
        <v>0</v>
      </c>
      <c r="R182" s="626"/>
      <c r="S182" s="642">
        <v>0</v>
      </c>
      <c r="T182" s="690"/>
      <c r="U182" s="672">
        <v>0</v>
      </c>
    </row>
    <row r="183" spans="1:21" ht="14.4" customHeight="1" x14ac:dyDescent="0.3">
      <c r="A183" s="625">
        <v>50</v>
      </c>
      <c r="B183" s="626" t="s">
        <v>537</v>
      </c>
      <c r="C183" s="626">
        <v>89301501</v>
      </c>
      <c r="D183" s="688" t="s">
        <v>4148</v>
      </c>
      <c r="E183" s="689" t="s">
        <v>3020</v>
      </c>
      <c r="F183" s="626" t="s">
        <v>3007</v>
      </c>
      <c r="G183" s="626" t="s">
        <v>3088</v>
      </c>
      <c r="H183" s="626" t="s">
        <v>536</v>
      </c>
      <c r="I183" s="626" t="s">
        <v>3246</v>
      </c>
      <c r="J183" s="626" t="s">
        <v>1065</v>
      </c>
      <c r="K183" s="626" t="s">
        <v>2021</v>
      </c>
      <c r="L183" s="627">
        <v>0</v>
      </c>
      <c r="M183" s="627">
        <v>0</v>
      </c>
      <c r="N183" s="626">
        <v>1</v>
      </c>
      <c r="O183" s="690">
        <v>0.5</v>
      </c>
      <c r="P183" s="627"/>
      <c r="Q183" s="642"/>
      <c r="R183" s="626"/>
      <c r="S183" s="642">
        <v>0</v>
      </c>
      <c r="T183" s="690"/>
      <c r="U183" s="672">
        <v>0</v>
      </c>
    </row>
    <row r="184" spans="1:21" ht="14.4" customHeight="1" x14ac:dyDescent="0.3">
      <c r="A184" s="625">
        <v>50</v>
      </c>
      <c r="B184" s="626" t="s">
        <v>537</v>
      </c>
      <c r="C184" s="626">
        <v>89301501</v>
      </c>
      <c r="D184" s="688" t="s">
        <v>4148</v>
      </c>
      <c r="E184" s="689" t="s">
        <v>3020</v>
      </c>
      <c r="F184" s="626" t="s">
        <v>3007</v>
      </c>
      <c r="G184" s="626" t="s">
        <v>3247</v>
      </c>
      <c r="H184" s="626" t="s">
        <v>536</v>
      </c>
      <c r="I184" s="626" t="s">
        <v>1320</v>
      </c>
      <c r="J184" s="626" t="s">
        <v>3248</v>
      </c>
      <c r="K184" s="626" t="s">
        <v>3249</v>
      </c>
      <c r="L184" s="627">
        <v>101.69</v>
      </c>
      <c r="M184" s="627">
        <v>101.69</v>
      </c>
      <c r="N184" s="626">
        <v>1</v>
      </c>
      <c r="O184" s="690">
        <v>0.5</v>
      </c>
      <c r="P184" s="627"/>
      <c r="Q184" s="642">
        <v>0</v>
      </c>
      <c r="R184" s="626"/>
      <c r="S184" s="642">
        <v>0</v>
      </c>
      <c r="T184" s="690"/>
      <c r="U184" s="672">
        <v>0</v>
      </c>
    </row>
    <row r="185" spans="1:21" ht="14.4" customHeight="1" x14ac:dyDescent="0.3">
      <c r="A185" s="625">
        <v>50</v>
      </c>
      <c r="B185" s="626" t="s">
        <v>537</v>
      </c>
      <c r="C185" s="626">
        <v>89301501</v>
      </c>
      <c r="D185" s="688" t="s">
        <v>4148</v>
      </c>
      <c r="E185" s="689" t="s">
        <v>3020</v>
      </c>
      <c r="F185" s="626" t="s">
        <v>3007</v>
      </c>
      <c r="G185" s="626" t="s">
        <v>3097</v>
      </c>
      <c r="H185" s="626" t="s">
        <v>1511</v>
      </c>
      <c r="I185" s="626" t="s">
        <v>3100</v>
      </c>
      <c r="J185" s="626" t="s">
        <v>1516</v>
      </c>
      <c r="K185" s="626" t="s">
        <v>2855</v>
      </c>
      <c r="L185" s="627">
        <v>75.86</v>
      </c>
      <c r="M185" s="627">
        <v>227.57999999999998</v>
      </c>
      <c r="N185" s="626">
        <v>3</v>
      </c>
      <c r="O185" s="690">
        <v>1.5</v>
      </c>
      <c r="P185" s="627">
        <v>75.86</v>
      </c>
      <c r="Q185" s="642">
        <v>0.33333333333333337</v>
      </c>
      <c r="R185" s="626">
        <v>1</v>
      </c>
      <c r="S185" s="642">
        <v>0.33333333333333331</v>
      </c>
      <c r="T185" s="690">
        <v>0.5</v>
      </c>
      <c r="U185" s="672">
        <v>0.33333333333333331</v>
      </c>
    </row>
    <row r="186" spans="1:21" ht="14.4" customHeight="1" x14ac:dyDescent="0.3">
      <c r="A186" s="625">
        <v>50</v>
      </c>
      <c r="B186" s="626" t="s">
        <v>537</v>
      </c>
      <c r="C186" s="626">
        <v>89301501</v>
      </c>
      <c r="D186" s="688" t="s">
        <v>4148</v>
      </c>
      <c r="E186" s="689" t="s">
        <v>3020</v>
      </c>
      <c r="F186" s="626" t="s">
        <v>3007</v>
      </c>
      <c r="G186" s="626" t="s">
        <v>3097</v>
      </c>
      <c r="H186" s="626" t="s">
        <v>1511</v>
      </c>
      <c r="I186" s="626" t="s">
        <v>1591</v>
      </c>
      <c r="J186" s="626" t="s">
        <v>2856</v>
      </c>
      <c r="K186" s="626" t="s">
        <v>585</v>
      </c>
      <c r="L186" s="627">
        <v>101.16</v>
      </c>
      <c r="M186" s="627">
        <v>101.16</v>
      </c>
      <c r="N186" s="626">
        <v>1</v>
      </c>
      <c r="O186" s="690">
        <v>0.5</v>
      </c>
      <c r="P186" s="627"/>
      <c r="Q186" s="642">
        <v>0</v>
      </c>
      <c r="R186" s="626"/>
      <c r="S186" s="642">
        <v>0</v>
      </c>
      <c r="T186" s="690"/>
      <c r="U186" s="672">
        <v>0</v>
      </c>
    </row>
    <row r="187" spans="1:21" ht="14.4" customHeight="1" x14ac:dyDescent="0.3">
      <c r="A187" s="625">
        <v>50</v>
      </c>
      <c r="B187" s="626" t="s">
        <v>537</v>
      </c>
      <c r="C187" s="626">
        <v>89301501</v>
      </c>
      <c r="D187" s="688" t="s">
        <v>4148</v>
      </c>
      <c r="E187" s="689" t="s">
        <v>3020</v>
      </c>
      <c r="F187" s="626" t="s">
        <v>3007</v>
      </c>
      <c r="G187" s="626" t="s">
        <v>3097</v>
      </c>
      <c r="H187" s="626" t="s">
        <v>536</v>
      </c>
      <c r="I187" s="626" t="s">
        <v>3250</v>
      </c>
      <c r="J187" s="626" t="s">
        <v>2853</v>
      </c>
      <c r="K187" s="626" t="s">
        <v>3032</v>
      </c>
      <c r="L187" s="627">
        <v>0</v>
      </c>
      <c r="M187" s="627">
        <v>0</v>
      </c>
      <c r="N187" s="626">
        <v>1</v>
      </c>
      <c r="O187" s="690">
        <v>0.5</v>
      </c>
      <c r="P187" s="627">
        <v>0</v>
      </c>
      <c r="Q187" s="642"/>
      <c r="R187" s="626">
        <v>1</v>
      </c>
      <c r="S187" s="642">
        <v>1</v>
      </c>
      <c r="T187" s="690">
        <v>0.5</v>
      </c>
      <c r="U187" s="672">
        <v>1</v>
      </c>
    </row>
    <row r="188" spans="1:21" ht="14.4" customHeight="1" x14ac:dyDescent="0.3">
      <c r="A188" s="625">
        <v>50</v>
      </c>
      <c r="B188" s="626" t="s">
        <v>537</v>
      </c>
      <c r="C188" s="626">
        <v>89301501</v>
      </c>
      <c r="D188" s="688" t="s">
        <v>4148</v>
      </c>
      <c r="E188" s="689" t="s">
        <v>3020</v>
      </c>
      <c r="F188" s="626" t="s">
        <v>3007</v>
      </c>
      <c r="G188" s="626" t="s">
        <v>3251</v>
      </c>
      <c r="H188" s="626" t="s">
        <v>536</v>
      </c>
      <c r="I188" s="626" t="s">
        <v>3252</v>
      </c>
      <c r="J188" s="626" t="s">
        <v>3253</v>
      </c>
      <c r="K188" s="626" t="s">
        <v>3254</v>
      </c>
      <c r="L188" s="627">
        <v>113.44</v>
      </c>
      <c r="M188" s="627">
        <v>113.44</v>
      </c>
      <c r="N188" s="626">
        <v>1</v>
      </c>
      <c r="O188" s="690">
        <v>0.5</v>
      </c>
      <c r="P188" s="627"/>
      <c r="Q188" s="642">
        <v>0</v>
      </c>
      <c r="R188" s="626"/>
      <c r="S188" s="642">
        <v>0</v>
      </c>
      <c r="T188" s="690"/>
      <c r="U188" s="672">
        <v>0</v>
      </c>
    </row>
    <row r="189" spans="1:21" ht="14.4" customHeight="1" x14ac:dyDescent="0.3">
      <c r="A189" s="625">
        <v>50</v>
      </c>
      <c r="B189" s="626" t="s">
        <v>537</v>
      </c>
      <c r="C189" s="626">
        <v>89301501</v>
      </c>
      <c r="D189" s="688" t="s">
        <v>4148</v>
      </c>
      <c r="E189" s="689" t="s">
        <v>3020</v>
      </c>
      <c r="F189" s="626" t="s">
        <v>3007</v>
      </c>
      <c r="G189" s="626" t="s">
        <v>3101</v>
      </c>
      <c r="H189" s="626" t="s">
        <v>1511</v>
      </c>
      <c r="I189" s="626" t="s">
        <v>1648</v>
      </c>
      <c r="J189" s="626" t="s">
        <v>1649</v>
      </c>
      <c r="K189" s="626" t="s">
        <v>601</v>
      </c>
      <c r="L189" s="627">
        <v>349.77</v>
      </c>
      <c r="M189" s="627">
        <v>349.77</v>
      </c>
      <c r="N189" s="626">
        <v>1</v>
      </c>
      <c r="O189" s="690">
        <v>1</v>
      </c>
      <c r="P189" s="627"/>
      <c r="Q189" s="642">
        <v>0</v>
      </c>
      <c r="R189" s="626"/>
      <c r="S189" s="642">
        <v>0</v>
      </c>
      <c r="T189" s="690"/>
      <c r="U189" s="672">
        <v>0</v>
      </c>
    </row>
    <row r="190" spans="1:21" ht="14.4" customHeight="1" x14ac:dyDescent="0.3">
      <c r="A190" s="625">
        <v>50</v>
      </c>
      <c r="B190" s="626" t="s">
        <v>537</v>
      </c>
      <c r="C190" s="626">
        <v>89301501</v>
      </c>
      <c r="D190" s="688" t="s">
        <v>4148</v>
      </c>
      <c r="E190" s="689" t="s">
        <v>3020</v>
      </c>
      <c r="F190" s="626" t="s">
        <v>3007</v>
      </c>
      <c r="G190" s="626" t="s">
        <v>3180</v>
      </c>
      <c r="H190" s="626" t="s">
        <v>536</v>
      </c>
      <c r="I190" s="626" t="s">
        <v>1231</v>
      </c>
      <c r="J190" s="626" t="s">
        <v>1232</v>
      </c>
      <c r="K190" s="626" t="s">
        <v>3255</v>
      </c>
      <c r="L190" s="627">
        <v>74.930000000000007</v>
      </c>
      <c r="M190" s="627">
        <v>74.930000000000007</v>
      </c>
      <c r="N190" s="626">
        <v>1</v>
      </c>
      <c r="O190" s="690">
        <v>0.5</v>
      </c>
      <c r="P190" s="627"/>
      <c r="Q190" s="642">
        <v>0</v>
      </c>
      <c r="R190" s="626"/>
      <c r="S190" s="642">
        <v>0</v>
      </c>
      <c r="T190" s="690"/>
      <c r="U190" s="672">
        <v>0</v>
      </c>
    </row>
    <row r="191" spans="1:21" ht="14.4" customHeight="1" x14ac:dyDescent="0.3">
      <c r="A191" s="625">
        <v>50</v>
      </c>
      <c r="B191" s="626" t="s">
        <v>537</v>
      </c>
      <c r="C191" s="626">
        <v>89301501</v>
      </c>
      <c r="D191" s="688" t="s">
        <v>4148</v>
      </c>
      <c r="E191" s="689" t="s">
        <v>3020</v>
      </c>
      <c r="F191" s="626" t="s">
        <v>3007</v>
      </c>
      <c r="G191" s="626" t="s">
        <v>3180</v>
      </c>
      <c r="H191" s="626" t="s">
        <v>536</v>
      </c>
      <c r="I191" s="626" t="s">
        <v>1003</v>
      </c>
      <c r="J191" s="626" t="s">
        <v>1004</v>
      </c>
      <c r="K191" s="626" t="s">
        <v>3256</v>
      </c>
      <c r="L191" s="627">
        <v>112.13</v>
      </c>
      <c r="M191" s="627">
        <v>112.13</v>
      </c>
      <c r="N191" s="626">
        <v>1</v>
      </c>
      <c r="O191" s="690">
        <v>0.5</v>
      </c>
      <c r="P191" s="627"/>
      <c r="Q191" s="642">
        <v>0</v>
      </c>
      <c r="R191" s="626"/>
      <c r="S191" s="642">
        <v>0</v>
      </c>
      <c r="T191" s="690"/>
      <c r="U191" s="672">
        <v>0</v>
      </c>
    </row>
    <row r="192" spans="1:21" ht="14.4" customHeight="1" x14ac:dyDescent="0.3">
      <c r="A192" s="625">
        <v>50</v>
      </c>
      <c r="B192" s="626" t="s">
        <v>537</v>
      </c>
      <c r="C192" s="626">
        <v>89301501</v>
      </c>
      <c r="D192" s="688" t="s">
        <v>4148</v>
      </c>
      <c r="E192" s="689" t="s">
        <v>3020</v>
      </c>
      <c r="F192" s="626" t="s">
        <v>3007</v>
      </c>
      <c r="G192" s="626" t="s">
        <v>3216</v>
      </c>
      <c r="H192" s="626" t="s">
        <v>1511</v>
      </c>
      <c r="I192" s="626" t="s">
        <v>3217</v>
      </c>
      <c r="J192" s="626" t="s">
        <v>3218</v>
      </c>
      <c r="K192" s="626" t="s">
        <v>601</v>
      </c>
      <c r="L192" s="627">
        <v>178.87</v>
      </c>
      <c r="M192" s="627">
        <v>178.87</v>
      </c>
      <c r="N192" s="626">
        <v>1</v>
      </c>
      <c r="O192" s="690">
        <v>0.5</v>
      </c>
      <c r="P192" s="627"/>
      <c r="Q192" s="642">
        <v>0</v>
      </c>
      <c r="R192" s="626"/>
      <c r="S192" s="642">
        <v>0</v>
      </c>
      <c r="T192" s="690"/>
      <c r="U192" s="672">
        <v>0</v>
      </c>
    </row>
    <row r="193" spans="1:21" ht="14.4" customHeight="1" x14ac:dyDescent="0.3">
      <c r="A193" s="625">
        <v>50</v>
      </c>
      <c r="B193" s="626" t="s">
        <v>537</v>
      </c>
      <c r="C193" s="626">
        <v>89301501</v>
      </c>
      <c r="D193" s="688" t="s">
        <v>4148</v>
      </c>
      <c r="E193" s="689" t="s">
        <v>3020</v>
      </c>
      <c r="F193" s="626" t="s">
        <v>3007</v>
      </c>
      <c r="G193" s="626" t="s">
        <v>3104</v>
      </c>
      <c r="H193" s="626" t="s">
        <v>536</v>
      </c>
      <c r="I193" s="626" t="s">
        <v>806</v>
      </c>
      <c r="J193" s="626" t="s">
        <v>807</v>
      </c>
      <c r="K193" s="626" t="s">
        <v>3219</v>
      </c>
      <c r="L193" s="627">
        <v>219.94</v>
      </c>
      <c r="M193" s="627">
        <v>219.94</v>
      </c>
      <c r="N193" s="626">
        <v>1</v>
      </c>
      <c r="O193" s="690">
        <v>0.5</v>
      </c>
      <c r="P193" s="627"/>
      <c r="Q193" s="642">
        <v>0</v>
      </c>
      <c r="R193" s="626"/>
      <c r="S193" s="642">
        <v>0</v>
      </c>
      <c r="T193" s="690"/>
      <c r="U193" s="672">
        <v>0</v>
      </c>
    </row>
    <row r="194" spans="1:21" ht="14.4" customHeight="1" x14ac:dyDescent="0.3">
      <c r="A194" s="625">
        <v>50</v>
      </c>
      <c r="B194" s="626" t="s">
        <v>537</v>
      </c>
      <c r="C194" s="626">
        <v>89301501</v>
      </c>
      <c r="D194" s="688" t="s">
        <v>4148</v>
      </c>
      <c r="E194" s="689" t="s">
        <v>3020</v>
      </c>
      <c r="F194" s="626" t="s">
        <v>3007</v>
      </c>
      <c r="G194" s="626" t="s">
        <v>3104</v>
      </c>
      <c r="H194" s="626" t="s">
        <v>536</v>
      </c>
      <c r="I194" s="626" t="s">
        <v>3105</v>
      </c>
      <c r="J194" s="626" t="s">
        <v>807</v>
      </c>
      <c r="K194" s="626" t="s">
        <v>3106</v>
      </c>
      <c r="L194" s="627">
        <v>43.99</v>
      </c>
      <c r="M194" s="627">
        <v>43.99</v>
      </c>
      <c r="N194" s="626">
        <v>1</v>
      </c>
      <c r="O194" s="690">
        <v>0.5</v>
      </c>
      <c r="P194" s="627"/>
      <c r="Q194" s="642">
        <v>0</v>
      </c>
      <c r="R194" s="626"/>
      <c r="S194" s="642">
        <v>0</v>
      </c>
      <c r="T194" s="690"/>
      <c r="U194" s="672">
        <v>0</v>
      </c>
    </row>
    <row r="195" spans="1:21" ht="14.4" customHeight="1" x14ac:dyDescent="0.3">
      <c r="A195" s="625">
        <v>50</v>
      </c>
      <c r="B195" s="626" t="s">
        <v>537</v>
      </c>
      <c r="C195" s="626">
        <v>89301501</v>
      </c>
      <c r="D195" s="688" t="s">
        <v>4148</v>
      </c>
      <c r="E195" s="689" t="s">
        <v>3020</v>
      </c>
      <c r="F195" s="626" t="s">
        <v>3007</v>
      </c>
      <c r="G195" s="626" t="s">
        <v>3183</v>
      </c>
      <c r="H195" s="626" t="s">
        <v>536</v>
      </c>
      <c r="I195" s="626" t="s">
        <v>2530</v>
      </c>
      <c r="J195" s="626" t="s">
        <v>1908</v>
      </c>
      <c r="K195" s="626" t="s">
        <v>3184</v>
      </c>
      <c r="L195" s="627">
        <v>38.99</v>
      </c>
      <c r="M195" s="627">
        <v>77.98</v>
      </c>
      <c r="N195" s="626">
        <v>2</v>
      </c>
      <c r="O195" s="690">
        <v>1</v>
      </c>
      <c r="P195" s="627"/>
      <c r="Q195" s="642">
        <v>0</v>
      </c>
      <c r="R195" s="626"/>
      <c r="S195" s="642">
        <v>0</v>
      </c>
      <c r="T195" s="690"/>
      <c r="U195" s="672">
        <v>0</v>
      </c>
    </row>
    <row r="196" spans="1:21" ht="14.4" customHeight="1" x14ac:dyDescent="0.3">
      <c r="A196" s="625">
        <v>50</v>
      </c>
      <c r="B196" s="626" t="s">
        <v>537</v>
      </c>
      <c r="C196" s="626">
        <v>89301501</v>
      </c>
      <c r="D196" s="688" t="s">
        <v>4148</v>
      </c>
      <c r="E196" s="689" t="s">
        <v>3020</v>
      </c>
      <c r="F196" s="626" t="s">
        <v>3007</v>
      </c>
      <c r="G196" s="626" t="s">
        <v>3257</v>
      </c>
      <c r="H196" s="626" t="s">
        <v>536</v>
      </c>
      <c r="I196" s="626" t="s">
        <v>3258</v>
      </c>
      <c r="J196" s="626" t="s">
        <v>3259</v>
      </c>
      <c r="K196" s="626" t="s">
        <v>3260</v>
      </c>
      <c r="L196" s="627">
        <v>234.88</v>
      </c>
      <c r="M196" s="627">
        <v>234.88</v>
      </c>
      <c r="N196" s="626">
        <v>1</v>
      </c>
      <c r="O196" s="690">
        <v>0.5</v>
      </c>
      <c r="P196" s="627"/>
      <c r="Q196" s="642">
        <v>0</v>
      </c>
      <c r="R196" s="626"/>
      <c r="S196" s="642">
        <v>0</v>
      </c>
      <c r="T196" s="690"/>
      <c r="U196" s="672">
        <v>0</v>
      </c>
    </row>
    <row r="197" spans="1:21" ht="14.4" customHeight="1" x14ac:dyDescent="0.3">
      <c r="A197" s="625">
        <v>50</v>
      </c>
      <c r="B197" s="626" t="s">
        <v>537</v>
      </c>
      <c r="C197" s="626">
        <v>89301501</v>
      </c>
      <c r="D197" s="688" t="s">
        <v>4148</v>
      </c>
      <c r="E197" s="689" t="s">
        <v>3020</v>
      </c>
      <c r="F197" s="626" t="s">
        <v>3007</v>
      </c>
      <c r="G197" s="626" t="s">
        <v>3107</v>
      </c>
      <c r="H197" s="626" t="s">
        <v>536</v>
      </c>
      <c r="I197" s="626" t="s">
        <v>576</v>
      </c>
      <c r="J197" s="626" t="s">
        <v>577</v>
      </c>
      <c r="K197" s="626" t="s">
        <v>578</v>
      </c>
      <c r="L197" s="627">
        <v>134.13</v>
      </c>
      <c r="M197" s="627">
        <v>134.13</v>
      </c>
      <c r="N197" s="626">
        <v>1</v>
      </c>
      <c r="O197" s="690">
        <v>0.5</v>
      </c>
      <c r="P197" s="627"/>
      <c r="Q197" s="642">
        <v>0</v>
      </c>
      <c r="R197" s="626"/>
      <c r="S197" s="642">
        <v>0</v>
      </c>
      <c r="T197" s="690"/>
      <c r="U197" s="672">
        <v>0</v>
      </c>
    </row>
    <row r="198" spans="1:21" ht="14.4" customHeight="1" x14ac:dyDescent="0.3">
      <c r="A198" s="625">
        <v>50</v>
      </c>
      <c r="B198" s="626" t="s">
        <v>537</v>
      </c>
      <c r="C198" s="626">
        <v>89301501</v>
      </c>
      <c r="D198" s="688" t="s">
        <v>4148</v>
      </c>
      <c r="E198" s="689" t="s">
        <v>3020</v>
      </c>
      <c r="F198" s="626" t="s">
        <v>3007</v>
      </c>
      <c r="G198" s="626" t="s">
        <v>3185</v>
      </c>
      <c r="H198" s="626" t="s">
        <v>536</v>
      </c>
      <c r="I198" s="626" t="s">
        <v>1264</v>
      </c>
      <c r="J198" s="626" t="s">
        <v>1195</v>
      </c>
      <c r="K198" s="626" t="s">
        <v>1265</v>
      </c>
      <c r="L198" s="627">
        <v>40.64</v>
      </c>
      <c r="M198" s="627">
        <v>40.64</v>
      </c>
      <c r="N198" s="626">
        <v>1</v>
      </c>
      <c r="O198" s="690">
        <v>0.5</v>
      </c>
      <c r="P198" s="627"/>
      <c r="Q198" s="642">
        <v>0</v>
      </c>
      <c r="R198" s="626"/>
      <c r="S198" s="642">
        <v>0</v>
      </c>
      <c r="T198" s="690"/>
      <c r="U198" s="672">
        <v>0</v>
      </c>
    </row>
    <row r="199" spans="1:21" ht="14.4" customHeight="1" x14ac:dyDescent="0.3">
      <c r="A199" s="625">
        <v>50</v>
      </c>
      <c r="B199" s="626" t="s">
        <v>537</v>
      </c>
      <c r="C199" s="626">
        <v>89301501</v>
      </c>
      <c r="D199" s="688" t="s">
        <v>4148</v>
      </c>
      <c r="E199" s="689" t="s">
        <v>3020</v>
      </c>
      <c r="F199" s="626" t="s">
        <v>3007</v>
      </c>
      <c r="G199" s="626" t="s">
        <v>3185</v>
      </c>
      <c r="H199" s="626" t="s">
        <v>536</v>
      </c>
      <c r="I199" s="626" t="s">
        <v>3261</v>
      </c>
      <c r="J199" s="626" t="s">
        <v>1195</v>
      </c>
      <c r="K199" s="626" t="s">
        <v>3262</v>
      </c>
      <c r="L199" s="627">
        <v>0</v>
      </c>
      <c r="M199" s="627">
        <v>0</v>
      </c>
      <c r="N199" s="626">
        <v>2</v>
      </c>
      <c r="O199" s="690">
        <v>1</v>
      </c>
      <c r="P199" s="627"/>
      <c r="Q199" s="642"/>
      <c r="R199" s="626"/>
      <c r="S199" s="642">
        <v>0</v>
      </c>
      <c r="T199" s="690"/>
      <c r="U199" s="672">
        <v>0</v>
      </c>
    </row>
    <row r="200" spans="1:21" ht="14.4" customHeight="1" x14ac:dyDescent="0.3">
      <c r="A200" s="625">
        <v>50</v>
      </c>
      <c r="B200" s="626" t="s">
        <v>537</v>
      </c>
      <c r="C200" s="626">
        <v>89301501</v>
      </c>
      <c r="D200" s="688" t="s">
        <v>4148</v>
      </c>
      <c r="E200" s="689" t="s">
        <v>3020</v>
      </c>
      <c r="F200" s="626" t="s">
        <v>3007</v>
      </c>
      <c r="G200" s="626" t="s">
        <v>3114</v>
      </c>
      <c r="H200" s="626" t="s">
        <v>536</v>
      </c>
      <c r="I200" s="626" t="s">
        <v>3263</v>
      </c>
      <c r="J200" s="626" t="s">
        <v>3264</v>
      </c>
      <c r="K200" s="626" t="s">
        <v>1661</v>
      </c>
      <c r="L200" s="627">
        <v>193.14</v>
      </c>
      <c r="M200" s="627">
        <v>193.14</v>
      </c>
      <c r="N200" s="626">
        <v>1</v>
      </c>
      <c r="O200" s="690">
        <v>1</v>
      </c>
      <c r="P200" s="627"/>
      <c r="Q200" s="642">
        <v>0</v>
      </c>
      <c r="R200" s="626"/>
      <c r="S200" s="642">
        <v>0</v>
      </c>
      <c r="T200" s="690"/>
      <c r="U200" s="672">
        <v>0</v>
      </c>
    </row>
    <row r="201" spans="1:21" ht="14.4" customHeight="1" x14ac:dyDescent="0.3">
      <c r="A201" s="625">
        <v>50</v>
      </c>
      <c r="B201" s="626" t="s">
        <v>537</v>
      </c>
      <c r="C201" s="626">
        <v>89301501</v>
      </c>
      <c r="D201" s="688" t="s">
        <v>4148</v>
      </c>
      <c r="E201" s="689" t="s">
        <v>3020</v>
      </c>
      <c r="F201" s="626" t="s">
        <v>3007</v>
      </c>
      <c r="G201" s="626" t="s">
        <v>3114</v>
      </c>
      <c r="H201" s="626" t="s">
        <v>1511</v>
      </c>
      <c r="I201" s="626" t="s">
        <v>1630</v>
      </c>
      <c r="J201" s="626" t="s">
        <v>2824</v>
      </c>
      <c r="K201" s="626" t="s">
        <v>1661</v>
      </c>
      <c r="L201" s="627">
        <v>193.14</v>
      </c>
      <c r="M201" s="627">
        <v>193.14</v>
      </c>
      <c r="N201" s="626">
        <v>1</v>
      </c>
      <c r="O201" s="690">
        <v>0.5</v>
      </c>
      <c r="P201" s="627"/>
      <c r="Q201" s="642">
        <v>0</v>
      </c>
      <c r="R201" s="626"/>
      <c r="S201" s="642">
        <v>0</v>
      </c>
      <c r="T201" s="690"/>
      <c r="U201" s="672">
        <v>0</v>
      </c>
    </row>
    <row r="202" spans="1:21" ht="14.4" customHeight="1" x14ac:dyDescent="0.3">
      <c r="A202" s="625">
        <v>50</v>
      </c>
      <c r="B202" s="626" t="s">
        <v>537</v>
      </c>
      <c r="C202" s="626">
        <v>89301501</v>
      </c>
      <c r="D202" s="688" t="s">
        <v>4148</v>
      </c>
      <c r="E202" s="689" t="s">
        <v>3021</v>
      </c>
      <c r="F202" s="626" t="s">
        <v>3007</v>
      </c>
      <c r="G202" s="626" t="s">
        <v>3265</v>
      </c>
      <c r="H202" s="626" t="s">
        <v>536</v>
      </c>
      <c r="I202" s="626" t="s">
        <v>560</v>
      </c>
      <c r="J202" s="626" t="s">
        <v>2922</v>
      </c>
      <c r="K202" s="626" t="s">
        <v>2923</v>
      </c>
      <c r="L202" s="627">
        <v>47.63</v>
      </c>
      <c r="M202" s="627">
        <v>47.63</v>
      </c>
      <c r="N202" s="626">
        <v>1</v>
      </c>
      <c r="O202" s="690">
        <v>1</v>
      </c>
      <c r="P202" s="627"/>
      <c r="Q202" s="642">
        <v>0</v>
      </c>
      <c r="R202" s="626"/>
      <c r="S202" s="642">
        <v>0</v>
      </c>
      <c r="T202" s="690"/>
      <c r="U202" s="672">
        <v>0</v>
      </c>
    </row>
    <row r="203" spans="1:21" ht="14.4" customHeight="1" x14ac:dyDescent="0.3">
      <c r="A203" s="625">
        <v>50</v>
      </c>
      <c r="B203" s="626" t="s">
        <v>537</v>
      </c>
      <c r="C203" s="626">
        <v>89301501</v>
      </c>
      <c r="D203" s="688" t="s">
        <v>4148</v>
      </c>
      <c r="E203" s="689" t="s">
        <v>3021</v>
      </c>
      <c r="F203" s="626" t="s">
        <v>3007</v>
      </c>
      <c r="G203" s="626" t="s">
        <v>3227</v>
      </c>
      <c r="H203" s="626" t="s">
        <v>1511</v>
      </c>
      <c r="I203" s="626" t="s">
        <v>1915</v>
      </c>
      <c r="J203" s="626" t="s">
        <v>2882</v>
      </c>
      <c r="K203" s="626" t="s">
        <v>2883</v>
      </c>
      <c r="L203" s="627">
        <v>333.31</v>
      </c>
      <c r="M203" s="627">
        <v>333.31</v>
      </c>
      <c r="N203" s="626">
        <v>1</v>
      </c>
      <c r="O203" s="690">
        <v>1</v>
      </c>
      <c r="P203" s="627"/>
      <c r="Q203" s="642">
        <v>0</v>
      </c>
      <c r="R203" s="626"/>
      <c r="S203" s="642">
        <v>0</v>
      </c>
      <c r="T203" s="690"/>
      <c r="U203" s="672">
        <v>0</v>
      </c>
    </row>
    <row r="204" spans="1:21" ht="14.4" customHeight="1" x14ac:dyDescent="0.3">
      <c r="A204" s="625">
        <v>50</v>
      </c>
      <c r="B204" s="626" t="s">
        <v>537</v>
      </c>
      <c r="C204" s="626">
        <v>89301501</v>
      </c>
      <c r="D204" s="688" t="s">
        <v>4148</v>
      </c>
      <c r="E204" s="689" t="s">
        <v>3021</v>
      </c>
      <c r="F204" s="626" t="s">
        <v>3007</v>
      </c>
      <c r="G204" s="626" t="s">
        <v>3036</v>
      </c>
      <c r="H204" s="626" t="s">
        <v>1511</v>
      </c>
      <c r="I204" s="626" t="s">
        <v>1707</v>
      </c>
      <c r="J204" s="626" t="s">
        <v>1712</v>
      </c>
      <c r="K204" s="626" t="s">
        <v>1742</v>
      </c>
      <c r="L204" s="627">
        <v>367.41</v>
      </c>
      <c r="M204" s="627">
        <v>734.82</v>
      </c>
      <c r="N204" s="626">
        <v>2</v>
      </c>
      <c r="O204" s="690">
        <v>1</v>
      </c>
      <c r="P204" s="627">
        <v>367.41</v>
      </c>
      <c r="Q204" s="642">
        <v>0.5</v>
      </c>
      <c r="R204" s="626">
        <v>1</v>
      </c>
      <c r="S204" s="642">
        <v>0.5</v>
      </c>
      <c r="T204" s="690">
        <v>0.5</v>
      </c>
      <c r="U204" s="672">
        <v>0.5</v>
      </c>
    </row>
    <row r="205" spans="1:21" ht="14.4" customHeight="1" x14ac:dyDescent="0.3">
      <c r="A205" s="625">
        <v>50</v>
      </c>
      <c r="B205" s="626" t="s">
        <v>537</v>
      </c>
      <c r="C205" s="626">
        <v>89301501</v>
      </c>
      <c r="D205" s="688" t="s">
        <v>4148</v>
      </c>
      <c r="E205" s="689" t="s">
        <v>3021</v>
      </c>
      <c r="F205" s="626" t="s">
        <v>3007</v>
      </c>
      <c r="G205" s="626" t="s">
        <v>3046</v>
      </c>
      <c r="H205" s="626" t="s">
        <v>1511</v>
      </c>
      <c r="I205" s="626" t="s">
        <v>1574</v>
      </c>
      <c r="J205" s="626" t="s">
        <v>1575</v>
      </c>
      <c r="K205" s="626" t="s">
        <v>604</v>
      </c>
      <c r="L205" s="627">
        <v>44.89</v>
      </c>
      <c r="M205" s="627">
        <v>89.78</v>
      </c>
      <c r="N205" s="626">
        <v>2</v>
      </c>
      <c r="O205" s="690">
        <v>1</v>
      </c>
      <c r="P205" s="627">
        <v>44.89</v>
      </c>
      <c r="Q205" s="642">
        <v>0.5</v>
      </c>
      <c r="R205" s="626">
        <v>1</v>
      </c>
      <c r="S205" s="642">
        <v>0.5</v>
      </c>
      <c r="T205" s="690">
        <v>0.5</v>
      </c>
      <c r="U205" s="672">
        <v>0.5</v>
      </c>
    </row>
    <row r="206" spans="1:21" ht="14.4" customHeight="1" x14ac:dyDescent="0.3">
      <c r="A206" s="625">
        <v>50</v>
      </c>
      <c r="B206" s="626" t="s">
        <v>537</v>
      </c>
      <c r="C206" s="626">
        <v>89301501</v>
      </c>
      <c r="D206" s="688" t="s">
        <v>4148</v>
      </c>
      <c r="E206" s="689" t="s">
        <v>3021</v>
      </c>
      <c r="F206" s="626" t="s">
        <v>3007</v>
      </c>
      <c r="G206" s="626" t="s">
        <v>3062</v>
      </c>
      <c r="H206" s="626" t="s">
        <v>536</v>
      </c>
      <c r="I206" s="626" t="s">
        <v>3266</v>
      </c>
      <c r="J206" s="626" t="s">
        <v>3267</v>
      </c>
      <c r="K206" s="626" t="s">
        <v>1674</v>
      </c>
      <c r="L206" s="627">
        <v>497.53</v>
      </c>
      <c r="M206" s="627">
        <v>497.53</v>
      </c>
      <c r="N206" s="626">
        <v>1</v>
      </c>
      <c r="O206" s="690">
        <v>0.5</v>
      </c>
      <c r="P206" s="627"/>
      <c r="Q206" s="642">
        <v>0</v>
      </c>
      <c r="R206" s="626"/>
      <c r="S206" s="642">
        <v>0</v>
      </c>
      <c r="T206" s="690"/>
      <c r="U206" s="672">
        <v>0</v>
      </c>
    </row>
    <row r="207" spans="1:21" ht="14.4" customHeight="1" x14ac:dyDescent="0.3">
      <c r="A207" s="625">
        <v>50</v>
      </c>
      <c r="B207" s="626" t="s">
        <v>537</v>
      </c>
      <c r="C207" s="626">
        <v>89301501</v>
      </c>
      <c r="D207" s="688" t="s">
        <v>4148</v>
      </c>
      <c r="E207" s="689" t="s">
        <v>3021</v>
      </c>
      <c r="F207" s="626" t="s">
        <v>3007</v>
      </c>
      <c r="G207" s="626" t="s">
        <v>3062</v>
      </c>
      <c r="H207" s="626" t="s">
        <v>536</v>
      </c>
      <c r="I207" s="626" t="s">
        <v>628</v>
      </c>
      <c r="J207" s="626" t="s">
        <v>629</v>
      </c>
      <c r="K207" s="626" t="s">
        <v>630</v>
      </c>
      <c r="L207" s="627">
        <v>387.2</v>
      </c>
      <c r="M207" s="627">
        <v>387.2</v>
      </c>
      <c r="N207" s="626">
        <v>1</v>
      </c>
      <c r="O207" s="690">
        <v>0.5</v>
      </c>
      <c r="P207" s="627"/>
      <c r="Q207" s="642">
        <v>0</v>
      </c>
      <c r="R207" s="626"/>
      <c r="S207" s="642">
        <v>0</v>
      </c>
      <c r="T207" s="690"/>
      <c r="U207" s="672">
        <v>0</v>
      </c>
    </row>
    <row r="208" spans="1:21" ht="14.4" customHeight="1" x14ac:dyDescent="0.3">
      <c r="A208" s="625">
        <v>50</v>
      </c>
      <c r="B208" s="626" t="s">
        <v>537</v>
      </c>
      <c r="C208" s="626">
        <v>89301501</v>
      </c>
      <c r="D208" s="688" t="s">
        <v>4148</v>
      </c>
      <c r="E208" s="689" t="s">
        <v>3021</v>
      </c>
      <c r="F208" s="626" t="s">
        <v>3007</v>
      </c>
      <c r="G208" s="626" t="s">
        <v>3062</v>
      </c>
      <c r="H208" s="626" t="s">
        <v>1511</v>
      </c>
      <c r="I208" s="626" t="s">
        <v>1672</v>
      </c>
      <c r="J208" s="626" t="s">
        <v>1673</v>
      </c>
      <c r="K208" s="626" t="s">
        <v>1674</v>
      </c>
      <c r="L208" s="627">
        <v>414.85</v>
      </c>
      <c r="M208" s="627">
        <v>414.85</v>
      </c>
      <c r="N208" s="626">
        <v>1</v>
      </c>
      <c r="O208" s="690">
        <v>0.5</v>
      </c>
      <c r="P208" s="627">
        <v>414.85</v>
      </c>
      <c r="Q208" s="642">
        <v>1</v>
      </c>
      <c r="R208" s="626">
        <v>1</v>
      </c>
      <c r="S208" s="642">
        <v>1</v>
      </c>
      <c r="T208" s="690">
        <v>0.5</v>
      </c>
      <c r="U208" s="672">
        <v>1</v>
      </c>
    </row>
    <row r="209" spans="1:21" ht="14.4" customHeight="1" x14ac:dyDescent="0.3">
      <c r="A209" s="625">
        <v>50</v>
      </c>
      <c r="B209" s="626" t="s">
        <v>537</v>
      </c>
      <c r="C209" s="626">
        <v>89301501</v>
      </c>
      <c r="D209" s="688" t="s">
        <v>4148</v>
      </c>
      <c r="E209" s="689" t="s">
        <v>3021</v>
      </c>
      <c r="F209" s="626" t="s">
        <v>3007</v>
      </c>
      <c r="G209" s="626" t="s">
        <v>3073</v>
      </c>
      <c r="H209" s="626" t="s">
        <v>536</v>
      </c>
      <c r="I209" s="626" t="s">
        <v>3075</v>
      </c>
      <c r="J209" s="626" t="s">
        <v>3076</v>
      </c>
      <c r="K209" s="626" t="s">
        <v>3077</v>
      </c>
      <c r="L209" s="627">
        <v>0</v>
      </c>
      <c r="M209" s="627">
        <v>0</v>
      </c>
      <c r="N209" s="626">
        <v>1</v>
      </c>
      <c r="O209" s="690">
        <v>0.5</v>
      </c>
      <c r="P209" s="627">
        <v>0</v>
      </c>
      <c r="Q209" s="642"/>
      <c r="R209" s="626">
        <v>1</v>
      </c>
      <c r="S209" s="642">
        <v>1</v>
      </c>
      <c r="T209" s="690">
        <v>0.5</v>
      </c>
      <c r="U209" s="672">
        <v>1</v>
      </c>
    </row>
    <row r="210" spans="1:21" ht="14.4" customHeight="1" x14ac:dyDescent="0.3">
      <c r="A210" s="625">
        <v>50</v>
      </c>
      <c r="B210" s="626" t="s">
        <v>537</v>
      </c>
      <c r="C210" s="626">
        <v>89301501</v>
      </c>
      <c r="D210" s="688" t="s">
        <v>4148</v>
      </c>
      <c r="E210" s="689" t="s">
        <v>3021</v>
      </c>
      <c r="F210" s="626" t="s">
        <v>3007</v>
      </c>
      <c r="G210" s="626" t="s">
        <v>3073</v>
      </c>
      <c r="H210" s="626" t="s">
        <v>536</v>
      </c>
      <c r="I210" s="626" t="s">
        <v>3165</v>
      </c>
      <c r="J210" s="626" t="s">
        <v>1205</v>
      </c>
      <c r="K210" s="626" t="s">
        <v>3166</v>
      </c>
      <c r="L210" s="627">
        <v>12.26</v>
      </c>
      <c r="M210" s="627">
        <v>12.26</v>
      </c>
      <c r="N210" s="626">
        <v>1</v>
      </c>
      <c r="O210" s="690">
        <v>0.5</v>
      </c>
      <c r="P210" s="627"/>
      <c r="Q210" s="642">
        <v>0</v>
      </c>
      <c r="R210" s="626"/>
      <c r="S210" s="642">
        <v>0</v>
      </c>
      <c r="T210" s="690"/>
      <c r="U210" s="672">
        <v>0</v>
      </c>
    </row>
    <row r="211" spans="1:21" ht="14.4" customHeight="1" x14ac:dyDescent="0.3">
      <c r="A211" s="625">
        <v>50</v>
      </c>
      <c r="B211" s="626" t="s">
        <v>537</v>
      </c>
      <c r="C211" s="626">
        <v>89301501</v>
      </c>
      <c r="D211" s="688" t="s">
        <v>4148</v>
      </c>
      <c r="E211" s="689" t="s">
        <v>3021</v>
      </c>
      <c r="F211" s="626" t="s">
        <v>3007</v>
      </c>
      <c r="G211" s="626" t="s">
        <v>3073</v>
      </c>
      <c r="H211" s="626" t="s">
        <v>536</v>
      </c>
      <c r="I211" s="626" t="s">
        <v>3268</v>
      </c>
      <c r="J211" s="626" t="s">
        <v>1118</v>
      </c>
      <c r="K211" s="626" t="s">
        <v>3061</v>
      </c>
      <c r="L211" s="627">
        <v>12.26</v>
      </c>
      <c r="M211" s="627">
        <v>12.26</v>
      </c>
      <c r="N211" s="626">
        <v>1</v>
      </c>
      <c r="O211" s="690">
        <v>0.5</v>
      </c>
      <c r="P211" s="627"/>
      <c r="Q211" s="642">
        <v>0</v>
      </c>
      <c r="R211" s="626"/>
      <c r="S211" s="642">
        <v>0</v>
      </c>
      <c r="T211" s="690"/>
      <c r="U211" s="672">
        <v>0</v>
      </c>
    </row>
    <row r="212" spans="1:21" ht="14.4" customHeight="1" x14ac:dyDescent="0.3">
      <c r="A212" s="625">
        <v>50</v>
      </c>
      <c r="B212" s="626" t="s">
        <v>537</v>
      </c>
      <c r="C212" s="626">
        <v>89301501</v>
      </c>
      <c r="D212" s="688" t="s">
        <v>4148</v>
      </c>
      <c r="E212" s="689" t="s">
        <v>3021</v>
      </c>
      <c r="F212" s="626" t="s">
        <v>3007</v>
      </c>
      <c r="G212" s="626" t="s">
        <v>3139</v>
      </c>
      <c r="H212" s="626" t="s">
        <v>536</v>
      </c>
      <c r="I212" s="626" t="s">
        <v>3269</v>
      </c>
      <c r="J212" s="626" t="s">
        <v>3141</v>
      </c>
      <c r="K212" s="626" t="s">
        <v>3270</v>
      </c>
      <c r="L212" s="627">
        <v>0</v>
      </c>
      <c r="M212" s="627">
        <v>0</v>
      </c>
      <c r="N212" s="626">
        <v>1</v>
      </c>
      <c r="O212" s="690">
        <v>0.5</v>
      </c>
      <c r="P212" s="627"/>
      <c r="Q212" s="642"/>
      <c r="R212" s="626"/>
      <c r="S212" s="642">
        <v>0</v>
      </c>
      <c r="T212" s="690"/>
      <c r="U212" s="672">
        <v>0</v>
      </c>
    </row>
    <row r="213" spans="1:21" ht="14.4" customHeight="1" x14ac:dyDescent="0.3">
      <c r="A213" s="625">
        <v>50</v>
      </c>
      <c r="B213" s="626" t="s">
        <v>537</v>
      </c>
      <c r="C213" s="626">
        <v>89301501</v>
      </c>
      <c r="D213" s="688" t="s">
        <v>4148</v>
      </c>
      <c r="E213" s="689" t="s">
        <v>3021</v>
      </c>
      <c r="F213" s="626" t="s">
        <v>3007</v>
      </c>
      <c r="G213" s="626" t="s">
        <v>3271</v>
      </c>
      <c r="H213" s="626" t="s">
        <v>536</v>
      </c>
      <c r="I213" s="626" t="s">
        <v>3272</v>
      </c>
      <c r="J213" s="626" t="s">
        <v>1307</v>
      </c>
      <c r="K213" s="626" t="s">
        <v>3273</v>
      </c>
      <c r="L213" s="627">
        <v>0</v>
      </c>
      <c r="M213" s="627">
        <v>0</v>
      </c>
      <c r="N213" s="626">
        <v>1</v>
      </c>
      <c r="O213" s="690">
        <v>0.5</v>
      </c>
      <c r="P213" s="627"/>
      <c r="Q213" s="642"/>
      <c r="R213" s="626"/>
      <c r="S213" s="642">
        <v>0</v>
      </c>
      <c r="T213" s="690"/>
      <c r="U213" s="672">
        <v>0</v>
      </c>
    </row>
    <row r="214" spans="1:21" ht="14.4" customHeight="1" x14ac:dyDescent="0.3">
      <c r="A214" s="625">
        <v>50</v>
      </c>
      <c r="B214" s="626" t="s">
        <v>537</v>
      </c>
      <c r="C214" s="626">
        <v>89301501</v>
      </c>
      <c r="D214" s="688" t="s">
        <v>4148</v>
      </c>
      <c r="E214" s="689" t="s">
        <v>3021</v>
      </c>
      <c r="F214" s="626" t="s">
        <v>3007</v>
      </c>
      <c r="G214" s="626" t="s">
        <v>3088</v>
      </c>
      <c r="H214" s="626" t="s">
        <v>536</v>
      </c>
      <c r="I214" s="626" t="s">
        <v>1064</v>
      </c>
      <c r="J214" s="626" t="s">
        <v>1065</v>
      </c>
      <c r="K214" s="626" t="s">
        <v>604</v>
      </c>
      <c r="L214" s="627">
        <v>101.15</v>
      </c>
      <c r="M214" s="627">
        <v>101.15</v>
      </c>
      <c r="N214" s="626">
        <v>1</v>
      </c>
      <c r="O214" s="690">
        <v>0.5</v>
      </c>
      <c r="P214" s="627"/>
      <c r="Q214" s="642">
        <v>0</v>
      </c>
      <c r="R214" s="626"/>
      <c r="S214" s="642">
        <v>0</v>
      </c>
      <c r="T214" s="690"/>
      <c r="U214" s="672">
        <v>0</v>
      </c>
    </row>
    <row r="215" spans="1:21" ht="14.4" customHeight="1" x14ac:dyDescent="0.3">
      <c r="A215" s="625">
        <v>50</v>
      </c>
      <c r="B215" s="626" t="s">
        <v>537</v>
      </c>
      <c r="C215" s="626">
        <v>89301501</v>
      </c>
      <c r="D215" s="688" t="s">
        <v>4148</v>
      </c>
      <c r="E215" s="689" t="s">
        <v>3021</v>
      </c>
      <c r="F215" s="626" t="s">
        <v>3007</v>
      </c>
      <c r="G215" s="626" t="s">
        <v>3097</v>
      </c>
      <c r="H215" s="626" t="s">
        <v>1511</v>
      </c>
      <c r="I215" s="626" t="s">
        <v>1591</v>
      </c>
      <c r="J215" s="626" t="s">
        <v>2856</v>
      </c>
      <c r="K215" s="626" t="s">
        <v>585</v>
      </c>
      <c r="L215" s="627">
        <v>101.16</v>
      </c>
      <c r="M215" s="627">
        <v>101.16</v>
      </c>
      <c r="N215" s="626">
        <v>1</v>
      </c>
      <c r="O215" s="690">
        <v>0.5</v>
      </c>
      <c r="P215" s="627"/>
      <c r="Q215" s="642">
        <v>0</v>
      </c>
      <c r="R215" s="626"/>
      <c r="S215" s="642">
        <v>0</v>
      </c>
      <c r="T215" s="690"/>
      <c r="U215" s="672">
        <v>0</v>
      </c>
    </row>
    <row r="216" spans="1:21" ht="14.4" customHeight="1" x14ac:dyDescent="0.3">
      <c r="A216" s="625">
        <v>50</v>
      </c>
      <c r="B216" s="626" t="s">
        <v>537</v>
      </c>
      <c r="C216" s="626">
        <v>89301501</v>
      </c>
      <c r="D216" s="688" t="s">
        <v>4148</v>
      </c>
      <c r="E216" s="689" t="s">
        <v>3021</v>
      </c>
      <c r="F216" s="626" t="s">
        <v>3007</v>
      </c>
      <c r="G216" s="626" t="s">
        <v>3101</v>
      </c>
      <c r="H216" s="626" t="s">
        <v>1511</v>
      </c>
      <c r="I216" s="626" t="s">
        <v>1648</v>
      </c>
      <c r="J216" s="626" t="s">
        <v>1649</v>
      </c>
      <c r="K216" s="626" t="s">
        <v>601</v>
      </c>
      <c r="L216" s="627">
        <v>367.41</v>
      </c>
      <c r="M216" s="627">
        <v>367.41</v>
      </c>
      <c r="N216" s="626">
        <v>1</v>
      </c>
      <c r="O216" s="690">
        <v>1</v>
      </c>
      <c r="P216" s="627"/>
      <c r="Q216" s="642">
        <v>0</v>
      </c>
      <c r="R216" s="626"/>
      <c r="S216" s="642">
        <v>0</v>
      </c>
      <c r="T216" s="690"/>
      <c r="U216" s="672">
        <v>0</v>
      </c>
    </row>
    <row r="217" spans="1:21" ht="14.4" customHeight="1" x14ac:dyDescent="0.3">
      <c r="A217" s="625">
        <v>50</v>
      </c>
      <c r="B217" s="626" t="s">
        <v>537</v>
      </c>
      <c r="C217" s="626">
        <v>89301501</v>
      </c>
      <c r="D217" s="688" t="s">
        <v>4148</v>
      </c>
      <c r="E217" s="689" t="s">
        <v>3021</v>
      </c>
      <c r="F217" s="626" t="s">
        <v>3007</v>
      </c>
      <c r="G217" s="626" t="s">
        <v>3180</v>
      </c>
      <c r="H217" s="626" t="s">
        <v>536</v>
      </c>
      <c r="I217" s="626" t="s">
        <v>1003</v>
      </c>
      <c r="J217" s="626" t="s">
        <v>1004</v>
      </c>
      <c r="K217" s="626" t="s">
        <v>3256</v>
      </c>
      <c r="L217" s="627">
        <v>112.13</v>
      </c>
      <c r="M217" s="627">
        <v>224.26</v>
      </c>
      <c r="N217" s="626">
        <v>2</v>
      </c>
      <c r="O217" s="690">
        <v>1.5</v>
      </c>
      <c r="P217" s="627">
        <v>112.13</v>
      </c>
      <c r="Q217" s="642">
        <v>0.5</v>
      </c>
      <c r="R217" s="626">
        <v>1</v>
      </c>
      <c r="S217" s="642">
        <v>0.5</v>
      </c>
      <c r="T217" s="690">
        <v>1</v>
      </c>
      <c r="U217" s="672">
        <v>0.66666666666666663</v>
      </c>
    </row>
    <row r="218" spans="1:21" ht="14.4" customHeight="1" x14ac:dyDescent="0.3">
      <c r="A218" s="625">
        <v>50</v>
      </c>
      <c r="B218" s="626" t="s">
        <v>537</v>
      </c>
      <c r="C218" s="626">
        <v>89301501</v>
      </c>
      <c r="D218" s="688" t="s">
        <v>4148</v>
      </c>
      <c r="E218" s="689" t="s">
        <v>3021</v>
      </c>
      <c r="F218" s="626" t="s">
        <v>3007</v>
      </c>
      <c r="G218" s="626" t="s">
        <v>3114</v>
      </c>
      <c r="H218" s="626" t="s">
        <v>1511</v>
      </c>
      <c r="I218" s="626" t="s">
        <v>1715</v>
      </c>
      <c r="J218" s="626" t="s">
        <v>2822</v>
      </c>
      <c r="K218" s="626" t="s">
        <v>2823</v>
      </c>
      <c r="L218" s="627">
        <v>156.25</v>
      </c>
      <c r="M218" s="627">
        <v>156.25</v>
      </c>
      <c r="N218" s="626">
        <v>1</v>
      </c>
      <c r="O218" s="690">
        <v>0.5</v>
      </c>
      <c r="P218" s="627"/>
      <c r="Q218" s="642">
        <v>0</v>
      </c>
      <c r="R218" s="626"/>
      <c r="S218" s="642">
        <v>0</v>
      </c>
      <c r="T218" s="690"/>
      <c r="U218" s="672">
        <v>0</v>
      </c>
    </row>
    <row r="219" spans="1:21" ht="14.4" customHeight="1" x14ac:dyDescent="0.3">
      <c r="A219" s="625">
        <v>50</v>
      </c>
      <c r="B219" s="626" t="s">
        <v>537</v>
      </c>
      <c r="C219" s="626">
        <v>89301501</v>
      </c>
      <c r="D219" s="688" t="s">
        <v>4148</v>
      </c>
      <c r="E219" s="689" t="s">
        <v>3023</v>
      </c>
      <c r="F219" s="626" t="s">
        <v>3007</v>
      </c>
      <c r="G219" s="626" t="s">
        <v>3036</v>
      </c>
      <c r="H219" s="626" t="s">
        <v>1511</v>
      </c>
      <c r="I219" s="626" t="s">
        <v>1707</v>
      </c>
      <c r="J219" s="626" t="s">
        <v>1712</v>
      </c>
      <c r="K219" s="626" t="s">
        <v>1742</v>
      </c>
      <c r="L219" s="627">
        <v>349.67</v>
      </c>
      <c r="M219" s="627">
        <v>349.67</v>
      </c>
      <c r="N219" s="626">
        <v>1</v>
      </c>
      <c r="O219" s="690">
        <v>0.5</v>
      </c>
      <c r="P219" s="627"/>
      <c r="Q219" s="642">
        <v>0</v>
      </c>
      <c r="R219" s="626"/>
      <c r="S219" s="642">
        <v>0</v>
      </c>
      <c r="T219" s="690"/>
      <c r="U219" s="672">
        <v>0</v>
      </c>
    </row>
    <row r="220" spans="1:21" ht="14.4" customHeight="1" x14ac:dyDescent="0.3">
      <c r="A220" s="625">
        <v>50</v>
      </c>
      <c r="B220" s="626" t="s">
        <v>537</v>
      </c>
      <c r="C220" s="626">
        <v>89301501</v>
      </c>
      <c r="D220" s="688" t="s">
        <v>4148</v>
      </c>
      <c r="E220" s="689" t="s">
        <v>3023</v>
      </c>
      <c r="F220" s="626" t="s">
        <v>3007</v>
      </c>
      <c r="G220" s="626" t="s">
        <v>3046</v>
      </c>
      <c r="H220" s="626" t="s">
        <v>536</v>
      </c>
      <c r="I220" s="626" t="s">
        <v>3274</v>
      </c>
      <c r="J220" s="626" t="s">
        <v>3275</v>
      </c>
      <c r="K220" s="626" t="s">
        <v>574</v>
      </c>
      <c r="L220" s="627">
        <v>56.02</v>
      </c>
      <c r="M220" s="627">
        <v>56.02</v>
      </c>
      <c r="N220" s="626">
        <v>1</v>
      </c>
      <c r="O220" s="690">
        <v>0.5</v>
      </c>
      <c r="P220" s="627"/>
      <c r="Q220" s="642">
        <v>0</v>
      </c>
      <c r="R220" s="626"/>
      <c r="S220" s="642">
        <v>0</v>
      </c>
      <c r="T220" s="690"/>
      <c r="U220" s="672">
        <v>0</v>
      </c>
    </row>
    <row r="221" spans="1:21" ht="14.4" customHeight="1" x14ac:dyDescent="0.3">
      <c r="A221" s="625">
        <v>50</v>
      </c>
      <c r="B221" s="626" t="s">
        <v>537</v>
      </c>
      <c r="C221" s="626">
        <v>89301501</v>
      </c>
      <c r="D221" s="688" t="s">
        <v>4148</v>
      </c>
      <c r="E221" s="689" t="s">
        <v>3023</v>
      </c>
      <c r="F221" s="626" t="s">
        <v>3007</v>
      </c>
      <c r="G221" s="626" t="s">
        <v>3186</v>
      </c>
      <c r="H221" s="626" t="s">
        <v>1511</v>
      </c>
      <c r="I221" s="626" t="s">
        <v>1930</v>
      </c>
      <c r="J221" s="626" t="s">
        <v>1931</v>
      </c>
      <c r="K221" s="626" t="s">
        <v>2894</v>
      </c>
      <c r="L221" s="627">
        <v>184.22</v>
      </c>
      <c r="M221" s="627">
        <v>184.22</v>
      </c>
      <c r="N221" s="626">
        <v>1</v>
      </c>
      <c r="O221" s="690">
        <v>0.5</v>
      </c>
      <c r="P221" s="627"/>
      <c r="Q221" s="642">
        <v>0</v>
      </c>
      <c r="R221" s="626"/>
      <c r="S221" s="642">
        <v>0</v>
      </c>
      <c r="T221" s="690"/>
      <c r="U221" s="672">
        <v>0</v>
      </c>
    </row>
    <row r="222" spans="1:21" ht="14.4" customHeight="1" x14ac:dyDescent="0.3">
      <c r="A222" s="625">
        <v>50</v>
      </c>
      <c r="B222" s="626" t="s">
        <v>537</v>
      </c>
      <c r="C222" s="626">
        <v>89301501</v>
      </c>
      <c r="D222" s="688" t="s">
        <v>4148</v>
      </c>
      <c r="E222" s="689" t="s">
        <v>3023</v>
      </c>
      <c r="F222" s="626" t="s">
        <v>3007</v>
      </c>
      <c r="G222" s="626" t="s">
        <v>3059</v>
      </c>
      <c r="H222" s="626" t="s">
        <v>536</v>
      </c>
      <c r="I222" s="626" t="s">
        <v>3276</v>
      </c>
      <c r="J222" s="626" t="s">
        <v>592</v>
      </c>
      <c r="K222" s="626" t="s">
        <v>3061</v>
      </c>
      <c r="L222" s="627">
        <v>0</v>
      </c>
      <c r="M222" s="627">
        <v>0</v>
      </c>
      <c r="N222" s="626">
        <v>1</v>
      </c>
      <c r="O222" s="690">
        <v>0.5</v>
      </c>
      <c r="P222" s="627"/>
      <c r="Q222" s="642"/>
      <c r="R222" s="626"/>
      <c r="S222" s="642">
        <v>0</v>
      </c>
      <c r="T222" s="690"/>
      <c r="U222" s="672">
        <v>0</v>
      </c>
    </row>
    <row r="223" spans="1:21" ht="14.4" customHeight="1" x14ac:dyDescent="0.3">
      <c r="A223" s="625">
        <v>50</v>
      </c>
      <c r="B223" s="626" t="s">
        <v>537</v>
      </c>
      <c r="C223" s="626">
        <v>89301501</v>
      </c>
      <c r="D223" s="688" t="s">
        <v>4148</v>
      </c>
      <c r="E223" s="689" t="s">
        <v>3023</v>
      </c>
      <c r="F223" s="626" t="s">
        <v>3007</v>
      </c>
      <c r="G223" s="626" t="s">
        <v>3062</v>
      </c>
      <c r="H223" s="626" t="s">
        <v>1511</v>
      </c>
      <c r="I223" s="626" t="s">
        <v>1672</v>
      </c>
      <c r="J223" s="626" t="s">
        <v>1673</v>
      </c>
      <c r="K223" s="626" t="s">
        <v>1674</v>
      </c>
      <c r="L223" s="627">
        <v>414.85</v>
      </c>
      <c r="M223" s="627">
        <v>414.85</v>
      </c>
      <c r="N223" s="626">
        <v>1</v>
      </c>
      <c r="O223" s="690">
        <v>0.5</v>
      </c>
      <c r="P223" s="627"/>
      <c r="Q223" s="642">
        <v>0</v>
      </c>
      <c r="R223" s="626"/>
      <c r="S223" s="642">
        <v>0</v>
      </c>
      <c r="T223" s="690"/>
      <c r="U223" s="672">
        <v>0</v>
      </c>
    </row>
    <row r="224" spans="1:21" ht="14.4" customHeight="1" x14ac:dyDescent="0.3">
      <c r="A224" s="625">
        <v>50</v>
      </c>
      <c r="B224" s="626" t="s">
        <v>537</v>
      </c>
      <c r="C224" s="626">
        <v>89301501</v>
      </c>
      <c r="D224" s="688" t="s">
        <v>4148</v>
      </c>
      <c r="E224" s="689" t="s">
        <v>3023</v>
      </c>
      <c r="F224" s="626" t="s">
        <v>3007</v>
      </c>
      <c r="G224" s="626" t="s">
        <v>3073</v>
      </c>
      <c r="H224" s="626" t="s">
        <v>536</v>
      </c>
      <c r="I224" s="626" t="s">
        <v>3074</v>
      </c>
      <c r="J224" s="626" t="s">
        <v>1118</v>
      </c>
      <c r="K224" s="626" t="s">
        <v>589</v>
      </c>
      <c r="L224" s="627">
        <v>30.65</v>
      </c>
      <c r="M224" s="627">
        <v>30.65</v>
      </c>
      <c r="N224" s="626">
        <v>1</v>
      </c>
      <c r="O224" s="690">
        <v>0.5</v>
      </c>
      <c r="P224" s="627"/>
      <c r="Q224" s="642">
        <v>0</v>
      </c>
      <c r="R224" s="626"/>
      <c r="S224" s="642">
        <v>0</v>
      </c>
      <c r="T224" s="690"/>
      <c r="U224" s="672">
        <v>0</v>
      </c>
    </row>
    <row r="225" spans="1:21" ht="14.4" customHeight="1" x14ac:dyDescent="0.3">
      <c r="A225" s="625">
        <v>50</v>
      </c>
      <c r="B225" s="626" t="s">
        <v>537</v>
      </c>
      <c r="C225" s="626">
        <v>89301501</v>
      </c>
      <c r="D225" s="688" t="s">
        <v>4148</v>
      </c>
      <c r="E225" s="689" t="s">
        <v>3023</v>
      </c>
      <c r="F225" s="626" t="s">
        <v>3007</v>
      </c>
      <c r="G225" s="626" t="s">
        <v>3082</v>
      </c>
      <c r="H225" s="626" t="s">
        <v>536</v>
      </c>
      <c r="I225" s="626" t="s">
        <v>595</v>
      </c>
      <c r="J225" s="626" t="s">
        <v>596</v>
      </c>
      <c r="K225" s="626" t="s">
        <v>597</v>
      </c>
      <c r="L225" s="627">
        <v>190.48</v>
      </c>
      <c r="M225" s="627">
        <v>190.48</v>
      </c>
      <c r="N225" s="626">
        <v>1</v>
      </c>
      <c r="O225" s="690">
        <v>0.5</v>
      </c>
      <c r="P225" s="627"/>
      <c r="Q225" s="642">
        <v>0</v>
      </c>
      <c r="R225" s="626"/>
      <c r="S225" s="642">
        <v>0</v>
      </c>
      <c r="T225" s="690"/>
      <c r="U225" s="672">
        <v>0</v>
      </c>
    </row>
    <row r="226" spans="1:21" ht="14.4" customHeight="1" x14ac:dyDescent="0.3">
      <c r="A226" s="625">
        <v>50</v>
      </c>
      <c r="B226" s="626" t="s">
        <v>537</v>
      </c>
      <c r="C226" s="626">
        <v>89301501</v>
      </c>
      <c r="D226" s="688" t="s">
        <v>4148</v>
      </c>
      <c r="E226" s="689" t="s">
        <v>3023</v>
      </c>
      <c r="F226" s="626" t="s">
        <v>3007</v>
      </c>
      <c r="G226" s="626" t="s">
        <v>3082</v>
      </c>
      <c r="H226" s="626" t="s">
        <v>1511</v>
      </c>
      <c r="I226" s="626" t="s">
        <v>3277</v>
      </c>
      <c r="J226" s="626" t="s">
        <v>1578</v>
      </c>
      <c r="K226" s="626" t="s">
        <v>3278</v>
      </c>
      <c r="L226" s="627">
        <v>0</v>
      </c>
      <c r="M226" s="627">
        <v>0</v>
      </c>
      <c r="N226" s="626">
        <v>1</v>
      </c>
      <c r="O226" s="690">
        <v>0.5</v>
      </c>
      <c r="P226" s="627">
        <v>0</v>
      </c>
      <c r="Q226" s="642"/>
      <c r="R226" s="626">
        <v>1</v>
      </c>
      <c r="S226" s="642">
        <v>1</v>
      </c>
      <c r="T226" s="690">
        <v>0.5</v>
      </c>
      <c r="U226" s="672">
        <v>1</v>
      </c>
    </row>
    <row r="227" spans="1:21" ht="14.4" customHeight="1" x14ac:dyDescent="0.3">
      <c r="A227" s="625">
        <v>50</v>
      </c>
      <c r="B227" s="626" t="s">
        <v>537</v>
      </c>
      <c r="C227" s="626">
        <v>89301501</v>
      </c>
      <c r="D227" s="688" t="s">
        <v>4148</v>
      </c>
      <c r="E227" s="689" t="s">
        <v>3023</v>
      </c>
      <c r="F227" s="626" t="s">
        <v>3007</v>
      </c>
      <c r="G227" s="626" t="s">
        <v>3177</v>
      </c>
      <c r="H227" s="626" t="s">
        <v>536</v>
      </c>
      <c r="I227" s="626" t="s">
        <v>3279</v>
      </c>
      <c r="J227" s="626" t="s">
        <v>3213</v>
      </c>
      <c r="K227" s="626" t="s">
        <v>593</v>
      </c>
      <c r="L227" s="627">
        <v>214.07</v>
      </c>
      <c r="M227" s="627">
        <v>214.07</v>
      </c>
      <c r="N227" s="626">
        <v>1</v>
      </c>
      <c r="O227" s="690">
        <v>0.5</v>
      </c>
      <c r="P227" s="627"/>
      <c r="Q227" s="642">
        <v>0</v>
      </c>
      <c r="R227" s="626"/>
      <c r="S227" s="642">
        <v>0</v>
      </c>
      <c r="T227" s="690"/>
      <c r="U227" s="672">
        <v>0</v>
      </c>
    </row>
    <row r="228" spans="1:21" ht="14.4" customHeight="1" x14ac:dyDescent="0.3">
      <c r="A228" s="625">
        <v>50</v>
      </c>
      <c r="B228" s="626" t="s">
        <v>537</v>
      </c>
      <c r="C228" s="626">
        <v>89301501</v>
      </c>
      <c r="D228" s="688" t="s">
        <v>4148</v>
      </c>
      <c r="E228" s="689" t="s">
        <v>3023</v>
      </c>
      <c r="F228" s="626" t="s">
        <v>3007</v>
      </c>
      <c r="G228" s="626" t="s">
        <v>3093</v>
      </c>
      <c r="H228" s="626" t="s">
        <v>536</v>
      </c>
      <c r="I228" s="626" t="s">
        <v>3280</v>
      </c>
      <c r="J228" s="626" t="s">
        <v>3095</v>
      </c>
      <c r="K228" s="626" t="s">
        <v>1097</v>
      </c>
      <c r="L228" s="627">
        <v>203.38</v>
      </c>
      <c r="M228" s="627">
        <v>203.38</v>
      </c>
      <c r="N228" s="626">
        <v>1</v>
      </c>
      <c r="O228" s="690">
        <v>0.5</v>
      </c>
      <c r="P228" s="627"/>
      <c r="Q228" s="642">
        <v>0</v>
      </c>
      <c r="R228" s="626"/>
      <c r="S228" s="642">
        <v>0</v>
      </c>
      <c r="T228" s="690"/>
      <c r="U228" s="672">
        <v>0</v>
      </c>
    </row>
    <row r="229" spans="1:21" ht="14.4" customHeight="1" x14ac:dyDescent="0.3">
      <c r="A229" s="625">
        <v>50</v>
      </c>
      <c r="B229" s="626" t="s">
        <v>537</v>
      </c>
      <c r="C229" s="626">
        <v>89301501</v>
      </c>
      <c r="D229" s="688" t="s">
        <v>4148</v>
      </c>
      <c r="E229" s="689" t="s">
        <v>3023</v>
      </c>
      <c r="F229" s="626" t="s">
        <v>3007</v>
      </c>
      <c r="G229" s="626" t="s">
        <v>3097</v>
      </c>
      <c r="H229" s="626" t="s">
        <v>1511</v>
      </c>
      <c r="I229" s="626" t="s">
        <v>3148</v>
      </c>
      <c r="J229" s="626" t="s">
        <v>2856</v>
      </c>
      <c r="K229" s="626" t="s">
        <v>3117</v>
      </c>
      <c r="L229" s="627">
        <v>168.59</v>
      </c>
      <c r="M229" s="627">
        <v>168.59</v>
      </c>
      <c r="N229" s="626">
        <v>1</v>
      </c>
      <c r="O229" s="690">
        <v>0.5</v>
      </c>
      <c r="P229" s="627">
        <v>168.59</v>
      </c>
      <c r="Q229" s="642">
        <v>1</v>
      </c>
      <c r="R229" s="626">
        <v>1</v>
      </c>
      <c r="S229" s="642">
        <v>1</v>
      </c>
      <c r="T229" s="690">
        <v>0.5</v>
      </c>
      <c r="U229" s="672">
        <v>1</v>
      </c>
    </row>
    <row r="230" spans="1:21" ht="14.4" customHeight="1" x14ac:dyDescent="0.3">
      <c r="A230" s="625">
        <v>50</v>
      </c>
      <c r="B230" s="626" t="s">
        <v>537</v>
      </c>
      <c r="C230" s="626">
        <v>89301501</v>
      </c>
      <c r="D230" s="688" t="s">
        <v>4148</v>
      </c>
      <c r="E230" s="689" t="s">
        <v>3023</v>
      </c>
      <c r="F230" s="626" t="s">
        <v>3007</v>
      </c>
      <c r="G230" s="626" t="s">
        <v>3180</v>
      </c>
      <c r="H230" s="626" t="s">
        <v>536</v>
      </c>
      <c r="I230" s="626" t="s">
        <v>1231</v>
      </c>
      <c r="J230" s="626" t="s">
        <v>1232</v>
      </c>
      <c r="K230" s="626" t="s">
        <v>3255</v>
      </c>
      <c r="L230" s="627">
        <v>74.930000000000007</v>
      </c>
      <c r="M230" s="627">
        <v>74.930000000000007</v>
      </c>
      <c r="N230" s="626">
        <v>1</v>
      </c>
      <c r="O230" s="690">
        <v>0.5</v>
      </c>
      <c r="P230" s="627"/>
      <c r="Q230" s="642">
        <v>0</v>
      </c>
      <c r="R230" s="626"/>
      <c r="S230" s="642">
        <v>0</v>
      </c>
      <c r="T230" s="690"/>
      <c r="U230" s="672">
        <v>0</v>
      </c>
    </row>
    <row r="231" spans="1:21" ht="14.4" customHeight="1" x14ac:dyDescent="0.3">
      <c r="A231" s="625">
        <v>50</v>
      </c>
      <c r="B231" s="626" t="s">
        <v>537</v>
      </c>
      <c r="C231" s="626">
        <v>89301501</v>
      </c>
      <c r="D231" s="688" t="s">
        <v>4148</v>
      </c>
      <c r="E231" s="689" t="s">
        <v>3023</v>
      </c>
      <c r="F231" s="626" t="s">
        <v>3007</v>
      </c>
      <c r="G231" s="626" t="s">
        <v>3281</v>
      </c>
      <c r="H231" s="626" t="s">
        <v>536</v>
      </c>
      <c r="I231" s="626" t="s">
        <v>873</v>
      </c>
      <c r="J231" s="626" t="s">
        <v>3282</v>
      </c>
      <c r="K231" s="626" t="s">
        <v>3283</v>
      </c>
      <c r="L231" s="627">
        <v>0</v>
      </c>
      <c r="M231" s="627">
        <v>0</v>
      </c>
      <c r="N231" s="626">
        <v>2</v>
      </c>
      <c r="O231" s="690">
        <v>1</v>
      </c>
      <c r="P231" s="627">
        <v>0</v>
      </c>
      <c r="Q231" s="642"/>
      <c r="R231" s="626">
        <v>1</v>
      </c>
      <c r="S231" s="642">
        <v>0.5</v>
      </c>
      <c r="T231" s="690">
        <v>0.5</v>
      </c>
      <c r="U231" s="672">
        <v>0.5</v>
      </c>
    </row>
    <row r="232" spans="1:21" ht="14.4" customHeight="1" x14ac:dyDescent="0.3">
      <c r="A232" s="625">
        <v>50</v>
      </c>
      <c r="B232" s="626" t="s">
        <v>537</v>
      </c>
      <c r="C232" s="626">
        <v>89301501</v>
      </c>
      <c r="D232" s="688" t="s">
        <v>4148</v>
      </c>
      <c r="E232" s="689" t="s">
        <v>3023</v>
      </c>
      <c r="F232" s="626" t="s">
        <v>3007</v>
      </c>
      <c r="G232" s="626" t="s">
        <v>3284</v>
      </c>
      <c r="H232" s="626" t="s">
        <v>536</v>
      </c>
      <c r="I232" s="626" t="s">
        <v>3285</v>
      </c>
      <c r="J232" s="626" t="s">
        <v>850</v>
      </c>
      <c r="K232" s="626" t="s">
        <v>3286</v>
      </c>
      <c r="L232" s="627">
        <v>73.97</v>
      </c>
      <c r="M232" s="627">
        <v>73.97</v>
      </c>
      <c r="N232" s="626">
        <v>1</v>
      </c>
      <c r="O232" s="690">
        <v>0.5</v>
      </c>
      <c r="P232" s="627"/>
      <c r="Q232" s="642">
        <v>0</v>
      </c>
      <c r="R232" s="626"/>
      <c r="S232" s="642">
        <v>0</v>
      </c>
      <c r="T232" s="690"/>
      <c r="U232" s="672">
        <v>0</v>
      </c>
    </row>
    <row r="233" spans="1:21" ht="14.4" customHeight="1" x14ac:dyDescent="0.3">
      <c r="A233" s="625">
        <v>50</v>
      </c>
      <c r="B233" s="626" t="s">
        <v>537</v>
      </c>
      <c r="C233" s="626">
        <v>89301501</v>
      </c>
      <c r="D233" s="688" t="s">
        <v>4148</v>
      </c>
      <c r="E233" s="689" t="s">
        <v>3023</v>
      </c>
      <c r="F233" s="626" t="s">
        <v>3007</v>
      </c>
      <c r="G233" s="626" t="s">
        <v>3114</v>
      </c>
      <c r="H233" s="626" t="s">
        <v>1511</v>
      </c>
      <c r="I233" s="626" t="s">
        <v>3287</v>
      </c>
      <c r="J233" s="626" t="s">
        <v>3116</v>
      </c>
      <c r="K233" s="626" t="s">
        <v>1661</v>
      </c>
      <c r="L233" s="627">
        <v>193.14</v>
      </c>
      <c r="M233" s="627">
        <v>193.14</v>
      </c>
      <c r="N233" s="626">
        <v>1</v>
      </c>
      <c r="O233" s="690">
        <v>0.5</v>
      </c>
      <c r="P233" s="627">
        <v>193.14</v>
      </c>
      <c r="Q233" s="642">
        <v>1</v>
      </c>
      <c r="R233" s="626">
        <v>1</v>
      </c>
      <c r="S233" s="642">
        <v>1</v>
      </c>
      <c r="T233" s="690">
        <v>0.5</v>
      </c>
      <c r="U233" s="672">
        <v>1</v>
      </c>
    </row>
    <row r="234" spans="1:21" ht="14.4" customHeight="1" x14ac:dyDescent="0.3">
      <c r="A234" s="625">
        <v>50</v>
      </c>
      <c r="B234" s="626" t="s">
        <v>537</v>
      </c>
      <c r="C234" s="626">
        <v>89301501</v>
      </c>
      <c r="D234" s="688" t="s">
        <v>4148</v>
      </c>
      <c r="E234" s="689" t="s">
        <v>3024</v>
      </c>
      <c r="F234" s="626" t="s">
        <v>3007</v>
      </c>
      <c r="G234" s="626" t="s">
        <v>3029</v>
      </c>
      <c r="H234" s="626" t="s">
        <v>1511</v>
      </c>
      <c r="I234" s="626" t="s">
        <v>1523</v>
      </c>
      <c r="J234" s="626" t="s">
        <v>1524</v>
      </c>
      <c r="K234" s="626" t="s">
        <v>2830</v>
      </c>
      <c r="L234" s="627">
        <v>121.16</v>
      </c>
      <c r="M234" s="627">
        <v>363.48</v>
      </c>
      <c r="N234" s="626">
        <v>3</v>
      </c>
      <c r="O234" s="690">
        <v>0.5</v>
      </c>
      <c r="P234" s="627"/>
      <c r="Q234" s="642">
        <v>0</v>
      </c>
      <c r="R234" s="626"/>
      <c r="S234" s="642">
        <v>0</v>
      </c>
      <c r="T234" s="690"/>
      <c r="U234" s="672">
        <v>0</v>
      </c>
    </row>
    <row r="235" spans="1:21" ht="14.4" customHeight="1" x14ac:dyDescent="0.3">
      <c r="A235" s="625">
        <v>50</v>
      </c>
      <c r="B235" s="626" t="s">
        <v>537</v>
      </c>
      <c r="C235" s="626">
        <v>89301501</v>
      </c>
      <c r="D235" s="688" t="s">
        <v>4148</v>
      </c>
      <c r="E235" s="689" t="s">
        <v>3024</v>
      </c>
      <c r="F235" s="626" t="s">
        <v>3007</v>
      </c>
      <c r="G235" s="626" t="s">
        <v>3030</v>
      </c>
      <c r="H235" s="626" t="s">
        <v>1511</v>
      </c>
      <c r="I235" s="626" t="s">
        <v>1665</v>
      </c>
      <c r="J235" s="626" t="s">
        <v>1666</v>
      </c>
      <c r="K235" s="626" t="s">
        <v>1536</v>
      </c>
      <c r="L235" s="627">
        <v>81.209999999999994</v>
      </c>
      <c r="M235" s="627">
        <v>81.209999999999994</v>
      </c>
      <c r="N235" s="626">
        <v>1</v>
      </c>
      <c r="O235" s="690">
        <v>0.5</v>
      </c>
      <c r="P235" s="627"/>
      <c r="Q235" s="642">
        <v>0</v>
      </c>
      <c r="R235" s="626"/>
      <c r="S235" s="642">
        <v>0</v>
      </c>
      <c r="T235" s="690"/>
      <c r="U235" s="672">
        <v>0</v>
      </c>
    </row>
    <row r="236" spans="1:21" ht="14.4" customHeight="1" x14ac:dyDescent="0.3">
      <c r="A236" s="625">
        <v>50</v>
      </c>
      <c r="B236" s="626" t="s">
        <v>537</v>
      </c>
      <c r="C236" s="626">
        <v>89301501</v>
      </c>
      <c r="D236" s="688" t="s">
        <v>4148</v>
      </c>
      <c r="E236" s="689" t="s">
        <v>3024</v>
      </c>
      <c r="F236" s="626" t="s">
        <v>3007</v>
      </c>
      <c r="G236" s="626" t="s">
        <v>3036</v>
      </c>
      <c r="H236" s="626" t="s">
        <v>1511</v>
      </c>
      <c r="I236" s="626" t="s">
        <v>1711</v>
      </c>
      <c r="J236" s="626" t="s">
        <v>1712</v>
      </c>
      <c r="K236" s="626" t="s">
        <v>2866</v>
      </c>
      <c r="L236" s="627">
        <v>1224.67</v>
      </c>
      <c r="M236" s="627">
        <v>1224.67</v>
      </c>
      <c r="N236" s="626">
        <v>1</v>
      </c>
      <c r="O236" s="690">
        <v>0.5</v>
      </c>
      <c r="P236" s="627"/>
      <c r="Q236" s="642">
        <v>0</v>
      </c>
      <c r="R236" s="626"/>
      <c r="S236" s="642">
        <v>0</v>
      </c>
      <c r="T236" s="690"/>
      <c r="U236" s="672">
        <v>0</v>
      </c>
    </row>
    <row r="237" spans="1:21" ht="14.4" customHeight="1" x14ac:dyDescent="0.3">
      <c r="A237" s="625">
        <v>50</v>
      </c>
      <c r="B237" s="626" t="s">
        <v>537</v>
      </c>
      <c r="C237" s="626">
        <v>89301501</v>
      </c>
      <c r="D237" s="688" t="s">
        <v>4148</v>
      </c>
      <c r="E237" s="689" t="s">
        <v>3024</v>
      </c>
      <c r="F237" s="626" t="s">
        <v>3007</v>
      </c>
      <c r="G237" s="626" t="s">
        <v>3046</v>
      </c>
      <c r="H237" s="626" t="s">
        <v>1511</v>
      </c>
      <c r="I237" s="626" t="s">
        <v>1574</v>
      </c>
      <c r="J237" s="626" t="s">
        <v>1575</v>
      </c>
      <c r="K237" s="626" t="s">
        <v>604</v>
      </c>
      <c r="L237" s="627">
        <v>44.89</v>
      </c>
      <c r="M237" s="627">
        <v>179.56</v>
      </c>
      <c r="N237" s="626">
        <v>4</v>
      </c>
      <c r="O237" s="690">
        <v>1</v>
      </c>
      <c r="P237" s="627">
        <v>134.67000000000002</v>
      </c>
      <c r="Q237" s="642">
        <v>0.75000000000000011</v>
      </c>
      <c r="R237" s="626">
        <v>3</v>
      </c>
      <c r="S237" s="642">
        <v>0.75</v>
      </c>
      <c r="T237" s="690">
        <v>0.5</v>
      </c>
      <c r="U237" s="672">
        <v>0.5</v>
      </c>
    </row>
    <row r="238" spans="1:21" ht="14.4" customHeight="1" x14ac:dyDescent="0.3">
      <c r="A238" s="625">
        <v>50</v>
      </c>
      <c r="B238" s="626" t="s">
        <v>537</v>
      </c>
      <c r="C238" s="626">
        <v>89301501</v>
      </c>
      <c r="D238" s="688" t="s">
        <v>4148</v>
      </c>
      <c r="E238" s="689" t="s">
        <v>3024</v>
      </c>
      <c r="F238" s="626" t="s">
        <v>3007</v>
      </c>
      <c r="G238" s="626" t="s">
        <v>3046</v>
      </c>
      <c r="H238" s="626" t="s">
        <v>1511</v>
      </c>
      <c r="I238" s="626" t="s">
        <v>3152</v>
      </c>
      <c r="J238" s="626" t="s">
        <v>3153</v>
      </c>
      <c r="K238" s="626" t="s">
        <v>1720</v>
      </c>
      <c r="L238" s="627">
        <v>60.02</v>
      </c>
      <c r="M238" s="627">
        <v>60.02</v>
      </c>
      <c r="N238" s="626">
        <v>1</v>
      </c>
      <c r="O238" s="690">
        <v>0.5</v>
      </c>
      <c r="P238" s="627"/>
      <c r="Q238" s="642">
        <v>0</v>
      </c>
      <c r="R238" s="626"/>
      <c r="S238" s="642">
        <v>0</v>
      </c>
      <c r="T238" s="690"/>
      <c r="U238" s="672">
        <v>0</v>
      </c>
    </row>
    <row r="239" spans="1:21" ht="14.4" customHeight="1" x14ac:dyDescent="0.3">
      <c r="A239" s="625">
        <v>50</v>
      </c>
      <c r="B239" s="626" t="s">
        <v>537</v>
      </c>
      <c r="C239" s="626">
        <v>89301501</v>
      </c>
      <c r="D239" s="688" t="s">
        <v>4148</v>
      </c>
      <c r="E239" s="689" t="s">
        <v>3024</v>
      </c>
      <c r="F239" s="626" t="s">
        <v>3007</v>
      </c>
      <c r="G239" s="626" t="s">
        <v>3130</v>
      </c>
      <c r="H239" s="626" t="s">
        <v>1511</v>
      </c>
      <c r="I239" s="626" t="s">
        <v>3155</v>
      </c>
      <c r="J239" s="626" t="s">
        <v>3132</v>
      </c>
      <c r="K239" s="626" t="s">
        <v>1657</v>
      </c>
      <c r="L239" s="627">
        <v>190.87</v>
      </c>
      <c r="M239" s="627">
        <v>190.87</v>
      </c>
      <c r="N239" s="626">
        <v>1</v>
      </c>
      <c r="O239" s="690">
        <v>0.5</v>
      </c>
      <c r="P239" s="627"/>
      <c r="Q239" s="642">
        <v>0</v>
      </c>
      <c r="R239" s="626"/>
      <c r="S239" s="642">
        <v>0</v>
      </c>
      <c r="T239" s="690"/>
      <c r="U239" s="672">
        <v>0</v>
      </c>
    </row>
    <row r="240" spans="1:21" ht="14.4" customHeight="1" x14ac:dyDescent="0.3">
      <c r="A240" s="625">
        <v>50</v>
      </c>
      <c r="B240" s="626" t="s">
        <v>537</v>
      </c>
      <c r="C240" s="626">
        <v>89301501</v>
      </c>
      <c r="D240" s="688" t="s">
        <v>4148</v>
      </c>
      <c r="E240" s="689" t="s">
        <v>3024</v>
      </c>
      <c r="F240" s="626" t="s">
        <v>3007</v>
      </c>
      <c r="G240" s="626" t="s">
        <v>3054</v>
      </c>
      <c r="H240" s="626" t="s">
        <v>536</v>
      </c>
      <c r="I240" s="626" t="s">
        <v>1014</v>
      </c>
      <c r="J240" s="626" t="s">
        <v>3056</v>
      </c>
      <c r="K240" s="626" t="s">
        <v>3058</v>
      </c>
      <c r="L240" s="627">
        <v>66.599999999999994</v>
      </c>
      <c r="M240" s="627">
        <v>133.19999999999999</v>
      </c>
      <c r="N240" s="626">
        <v>2</v>
      </c>
      <c r="O240" s="690">
        <v>0.5</v>
      </c>
      <c r="P240" s="627"/>
      <c r="Q240" s="642">
        <v>0</v>
      </c>
      <c r="R240" s="626"/>
      <c r="S240" s="642">
        <v>0</v>
      </c>
      <c r="T240" s="690"/>
      <c r="U240" s="672">
        <v>0</v>
      </c>
    </row>
    <row r="241" spans="1:21" ht="14.4" customHeight="1" x14ac:dyDescent="0.3">
      <c r="A241" s="625">
        <v>50</v>
      </c>
      <c r="B241" s="626" t="s">
        <v>537</v>
      </c>
      <c r="C241" s="626">
        <v>89301501</v>
      </c>
      <c r="D241" s="688" t="s">
        <v>4148</v>
      </c>
      <c r="E241" s="689" t="s">
        <v>3024</v>
      </c>
      <c r="F241" s="626" t="s">
        <v>3007</v>
      </c>
      <c r="G241" s="626" t="s">
        <v>3062</v>
      </c>
      <c r="H241" s="626" t="s">
        <v>1511</v>
      </c>
      <c r="I241" s="626" t="s">
        <v>1672</v>
      </c>
      <c r="J241" s="626" t="s">
        <v>1673</v>
      </c>
      <c r="K241" s="626" t="s">
        <v>1674</v>
      </c>
      <c r="L241" s="627">
        <v>414.85</v>
      </c>
      <c r="M241" s="627">
        <v>1659.4</v>
      </c>
      <c r="N241" s="626">
        <v>4</v>
      </c>
      <c r="O241" s="690">
        <v>1</v>
      </c>
      <c r="P241" s="627"/>
      <c r="Q241" s="642">
        <v>0</v>
      </c>
      <c r="R241" s="626"/>
      <c r="S241" s="642">
        <v>0</v>
      </c>
      <c r="T241" s="690"/>
      <c r="U241" s="672">
        <v>0</v>
      </c>
    </row>
    <row r="242" spans="1:21" ht="14.4" customHeight="1" x14ac:dyDescent="0.3">
      <c r="A242" s="625">
        <v>50</v>
      </c>
      <c r="B242" s="626" t="s">
        <v>537</v>
      </c>
      <c r="C242" s="626">
        <v>89301501</v>
      </c>
      <c r="D242" s="688" t="s">
        <v>4148</v>
      </c>
      <c r="E242" s="689" t="s">
        <v>3024</v>
      </c>
      <c r="F242" s="626" t="s">
        <v>3007</v>
      </c>
      <c r="G242" s="626" t="s">
        <v>3073</v>
      </c>
      <c r="H242" s="626" t="s">
        <v>536</v>
      </c>
      <c r="I242" s="626" t="s">
        <v>1117</v>
      </c>
      <c r="J242" s="626" t="s">
        <v>1118</v>
      </c>
      <c r="K242" s="626" t="s">
        <v>1119</v>
      </c>
      <c r="L242" s="627">
        <v>61.29</v>
      </c>
      <c r="M242" s="627">
        <v>61.29</v>
      </c>
      <c r="N242" s="626">
        <v>1</v>
      </c>
      <c r="O242" s="690">
        <v>0.5</v>
      </c>
      <c r="P242" s="627"/>
      <c r="Q242" s="642">
        <v>0</v>
      </c>
      <c r="R242" s="626"/>
      <c r="S242" s="642">
        <v>0</v>
      </c>
      <c r="T242" s="690"/>
      <c r="U242" s="672">
        <v>0</v>
      </c>
    </row>
    <row r="243" spans="1:21" ht="14.4" customHeight="1" x14ac:dyDescent="0.3">
      <c r="A243" s="625">
        <v>50</v>
      </c>
      <c r="B243" s="626" t="s">
        <v>537</v>
      </c>
      <c r="C243" s="626">
        <v>89301501</v>
      </c>
      <c r="D243" s="688" t="s">
        <v>4148</v>
      </c>
      <c r="E243" s="689" t="s">
        <v>3024</v>
      </c>
      <c r="F243" s="626" t="s">
        <v>3007</v>
      </c>
      <c r="G243" s="626" t="s">
        <v>3073</v>
      </c>
      <c r="H243" s="626" t="s">
        <v>536</v>
      </c>
      <c r="I243" s="626" t="s">
        <v>3288</v>
      </c>
      <c r="J243" s="626" t="s">
        <v>3289</v>
      </c>
      <c r="K243" s="626" t="s">
        <v>3290</v>
      </c>
      <c r="L243" s="627">
        <v>0</v>
      </c>
      <c r="M243" s="627">
        <v>0</v>
      </c>
      <c r="N243" s="626">
        <v>1</v>
      </c>
      <c r="O243" s="690">
        <v>0.5</v>
      </c>
      <c r="P243" s="627"/>
      <c r="Q243" s="642"/>
      <c r="R243" s="626"/>
      <c r="S243" s="642">
        <v>0</v>
      </c>
      <c r="T243" s="690"/>
      <c r="U243" s="672">
        <v>0</v>
      </c>
    </row>
    <row r="244" spans="1:21" ht="14.4" customHeight="1" x14ac:dyDescent="0.3">
      <c r="A244" s="625">
        <v>50</v>
      </c>
      <c r="B244" s="626" t="s">
        <v>537</v>
      </c>
      <c r="C244" s="626">
        <v>89301501</v>
      </c>
      <c r="D244" s="688" t="s">
        <v>4148</v>
      </c>
      <c r="E244" s="689" t="s">
        <v>3024</v>
      </c>
      <c r="F244" s="626" t="s">
        <v>3007</v>
      </c>
      <c r="G244" s="626" t="s">
        <v>3139</v>
      </c>
      <c r="H244" s="626" t="s">
        <v>536</v>
      </c>
      <c r="I244" s="626" t="s">
        <v>3269</v>
      </c>
      <c r="J244" s="626" t="s">
        <v>3141</v>
      </c>
      <c r="K244" s="626" t="s">
        <v>3270</v>
      </c>
      <c r="L244" s="627">
        <v>0</v>
      </c>
      <c r="M244" s="627">
        <v>0</v>
      </c>
      <c r="N244" s="626">
        <v>3</v>
      </c>
      <c r="O244" s="690">
        <v>0.5</v>
      </c>
      <c r="P244" s="627"/>
      <c r="Q244" s="642"/>
      <c r="R244" s="626"/>
      <c r="S244" s="642">
        <v>0</v>
      </c>
      <c r="T244" s="690"/>
      <c r="U244" s="672">
        <v>0</v>
      </c>
    </row>
    <row r="245" spans="1:21" ht="14.4" customHeight="1" x14ac:dyDescent="0.3">
      <c r="A245" s="625">
        <v>50</v>
      </c>
      <c r="B245" s="626" t="s">
        <v>537</v>
      </c>
      <c r="C245" s="626">
        <v>89301501</v>
      </c>
      <c r="D245" s="688" t="s">
        <v>4148</v>
      </c>
      <c r="E245" s="689" t="s">
        <v>3024</v>
      </c>
      <c r="F245" s="626" t="s">
        <v>3007</v>
      </c>
      <c r="G245" s="626" t="s">
        <v>3088</v>
      </c>
      <c r="H245" s="626" t="s">
        <v>536</v>
      </c>
      <c r="I245" s="626" t="s">
        <v>1401</v>
      </c>
      <c r="J245" s="626" t="s">
        <v>1402</v>
      </c>
      <c r="K245" s="626" t="s">
        <v>2851</v>
      </c>
      <c r="L245" s="627">
        <v>404.5</v>
      </c>
      <c r="M245" s="627">
        <v>404.5</v>
      </c>
      <c r="N245" s="626">
        <v>1</v>
      </c>
      <c r="O245" s="690">
        <v>0.5</v>
      </c>
      <c r="P245" s="627"/>
      <c r="Q245" s="642">
        <v>0</v>
      </c>
      <c r="R245" s="626"/>
      <c r="S245" s="642">
        <v>0</v>
      </c>
      <c r="T245" s="690"/>
      <c r="U245" s="672">
        <v>0</v>
      </c>
    </row>
    <row r="246" spans="1:21" ht="14.4" customHeight="1" x14ac:dyDescent="0.3">
      <c r="A246" s="625">
        <v>50</v>
      </c>
      <c r="B246" s="626" t="s">
        <v>537</v>
      </c>
      <c r="C246" s="626">
        <v>89301501</v>
      </c>
      <c r="D246" s="688" t="s">
        <v>4148</v>
      </c>
      <c r="E246" s="689" t="s">
        <v>3024</v>
      </c>
      <c r="F246" s="626" t="s">
        <v>3007</v>
      </c>
      <c r="G246" s="626" t="s">
        <v>3088</v>
      </c>
      <c r="H246" s="626" t="s">
        <v>1511</v>
      </c>
      <c r="I246" s="626" t="s">
        <v>1676</v>
      </c>
      <c r="J246" s="626" t="s">
        <v>1677</v>
      </c>
      <c r="K246" s="626" t="s">
        <v>1678</v>
      </c>
      <c r="L246" s="627">
        <v>101.16</v>
      </c>
      <c r="M246" s="627">
        <v>101.16</v>
      </c>
      <c r="N246" s="626">
        <v>1</v>
      </c>
      <c r="O246" s="690">
        <v>0.5</v>
      </c>
      <c r="P246" s="627"/>
      <c r="Q246" s="642">
        <v>0</v>
      </c>
      <c r="R246" s="626"/>
      <c r="S246" s="642">
        <v>0</v>
      </c>
      <c r="T246" s="690"/>
      <c r="U246" s="672">
        <v>0</v>
      </c>
    </row>
    <row r="247" spans="1:21" ht="14.4" customHeight="1" x14ac:dyDescent="0.3">
      <c r="A247" s="625">
        <v>50</v>
      </c>
      <c r="B247" s="626" t="s">
        <v>537</v>
      </c>
      <c r="C247" s="626">
        <v>89301501</v>
      </c>
      <c r="D247" s="688" t="s">
        <v>4148</v>
      </c>
      <c r="E247" s="689" t="s">
        <v>3024</v>
      </c>
      <c r="F247" s="626" t="s">
        <v>3007</v>
      </c>
      <c r="G247" s="626" t="s">
        <v>3177</v>
      </c>
      <c r="H247" s="626" t="s">
        <v>536</v>
      </c>
      <c r="I247" s="626" t="s">
        <v>3291</v>
      </c>
      <c r="J247" s="626" t="s">
        <v>3213</v>
      </c>
      <c r="K247" s="626" t="s">
        <v>3292</v>
      </c>
      <c r="L247" s="627">
        <v>0</v>
      </c>
      <c r="M247" s="627">
        <v>0</v>
      </c>
      <c r="N247" s="626">
        <v>1</v>
      </c>
      <c r="O247" s="690">
        <v>0.5</v>
      </c>
      <c r="P247" s="627"/>
      <c r="Q247" s="642"/>
      <c r="R247" s="626"/>
      <c r="S247" s="642">
        <v>0</v>
      </c>
      <c r="T247" s="690"/>
      <c r="U247" s="672">
        <v>0</v>
      </c>
    </row>
    <row r="248" spans="1:21" ht="14.4" customHeight="1" x14ac:dyDescent="0.3">
      <c r="A248" s="625">
        <v>50</v>
      </c>
      <c r="B248" s="626" t="s">
        <v>537</v>
      </c>
      <c r="C248" s="626">
        <v>89301501</v>
      </c>
      <c r="D248" s="688" t="s">
        <v>4148</v>
      </c>
      <c r="E248" s="689" t="s">
        <v>3024</v>
      </c>
      <c r="F248" s="626" t="s">
        <v>3007</v>
      </c>
      <c r="G248" s="626" t="s">
        <v>3097</v>
      </c>
      <c r="H248" s="626" t="s">
        <v>1511</v>
      </c>
      <c r="I248" s="626" t="s">
        <v>3100</v>
      </c>
      <c r="J248" s="626" t="s">
        <v>1516</v>
      </c>
      <c r="K248" s="626" t="s">
        <v>2855</v>
      </c>
      <c r="L248" s="627">
        <v>75.86</v>
      </c>
      <c r="M248" s="627">
        <v>227.57999999999998</v>
      </c>
      <c r="N248" s="626">
        <v>3</v>
      </c>
      <c r="O248" s="690">
        <v>0.5</v>
      </c>
      <c r="P248" s="627"/>
      <c r="Q248" s="642">
        <v>0</v>
      </c>
      <c r="R248" s="626"/>
      <c r="S248" s="642">
        <v>0</v>
      </c>
      <c r="T248" s="690"/>
      <c r="U248" s="672">
        <v>0</v>
      </c>
    </row>
    <row r="249" spans="1:21" ht="14.4" customHeight="1" x14ac:dyDescent="0.3">
      <c r="A249" s="625">
        <v>50</v>
      </c>
      <c r="B249" s="626" t="s">
        <v>537</v>
      </c>
      <c r="C249" s="626">
        <v>89301501</v>
      </c>
      <c r="D249" s="688" t="s">
        <v>4148</v>
      </c>
      <c r="E249" s="689" t="s">
        <v>3024</v>
      </c>
      <c r="F249" s="626" t="s">
        <v>3007</v>
      </c>
      <c r="G249" s="626" t="s">
        <v>3101</v>
      </c>
      <c r="H249" s="626" t="s">
        <v>1511</v>
      </c>
      <c r="I249" s="626" t="s">
        <v>3214</v>
      </c>
      <c r="J249" s="626" t="s">
        <v>1649</v>
      </c>
      <c r="K249" s="626" t="s">
        <v>3215</v>
      </c>
      <c r="L249" s="627">
        <v>1102.2</v>
      </c>
      <c r="M249" s="627">
        <v>1102.2</v>
      </c>
      <c r="N249" s="626">
        <v>1</v>
      </c>
      <c r="O249" s="690">
        <v>0.5</v>
      </c>
      <c r="P249" s="627"/>
      <c r="Q249" s="642">
        <v>0</v>
      </c>
      <c r="R249" s="626"/>
      <c r="S249" s="642">
        <v>0</v>
      </c>
      <c r="T249" s="690"/>
      <c r="U249" s="672">
        <v>0</v>
      </c>
    </row>
    <row r="250" spans="1:21" ht="14.4" customHeight="1" x14ac:dyDescent="0.3">
      <c r="A250" s="625">
        <v>50</v>
      </c>
      <c r="B250" s="626" t="s">
        <v>537</v>
      </c>
      <c r="C250" s="626">
        <v>89301501</v>
      </c>
      <c r="D250" s="688" t="s">
        <v>4148</v>
      </c>
      <c r="E250" s="689" t="s">
        <v>3024</v>
      </c>
      <c r="F250" s="626" t="s">
        <v>3007</v>
      </c>
      <c r="G250" s="626" t="s">
        <v>3101</v>
      </c>
      <c r="H250" s="626" t="s">
        <v>1511</v>
      </c>
      <c r="I250" s="626" t="s">
        <v>1740</v>
      </c>
      <c r="J250" s="626" t="s">
        <v>1741</v>
      </c>
      <c r="K250" s="626" t="s">
        <v>1742</v>
      </c>
      <c r="L250" s="627">
        <v>565.23</v>
      </c>
      <c r="M250" s="627">
        <v>565.23</v>
      </c>
      <c r="N250" s="626">
        <v>1</v>
      </c>
      <c r="O250" s="690">
        <v>0.5</v>
      </c>
      <c r="P250" s="627"/>
      <c r="Q250" s="642">
        <v>0</v>
      </c>
      <c r="R250" s="626"/>
      <c r="S250" s="642">
        <v>0</v>
      </c>
      <c r="T250" s="690"/>
      <c r="U250" s="672">
        <v>0</v>
      </c>
    </row>
    <row r="251" spans="1:21" ht="14.4" customHeight="1" x14ac:dyDescent="0.3">
      <c r="A251" s="625">
        <v>50</v>
      </c>
      <c r="B251" s="626" t="s">
        <v>537</v>
      </c>
      <c r="C251" s="626">
        <v>89301501</v>
      </c>
      <c r="D251" s="688" t="s">
        <v>4148</v>
      </c>
      <c r="E251" s="689" t="s">
        <v>3024</v>
      </c>
      <c r="F251" s="626" t="s">
        <v>3007</v>
      </c>
      <c r="G251" s="626" t="s">
        <v>3104</v>
      </c>
      <c r="H251" s="626" t="s">
        <v>536</v>
      </c>
      <c r="I251" s="626" t="s">
        <v>806</v>
      </c>
      <c r="J251" s="626" t="s">
        <v>807</v>
      </c>
      <c r="K251" s="626" t="s">
        <v>3219</v>
      </c>
      <c r="L251" s="627">
        <v>219.94</v>
      </c>
      <c r="M251" s="627">
        <v>219.94</v>
      </c>
      <c r="N251" s="626">
        <v>1</v>
      </c>
      <c r="O251" s="690">
        <v>0.5</v>
      </c>
      <c r="P251" s="627"/>
      <c r="Q251" s="642">
        <v>0</v>
      </c>
      <c r="R251" s="626"/>
      <c r="S251" s="642">
        <v>0</v>
      </c>
      <c r="T251" s="690"/>
      <c r="U251" s="672">
        <v>0</v>
      </c>
    </row>
    <row r="252" spans="1:21" ht="14.4" customHeight="1" x14ac:dyDescent="0.3">
      <c r="A252" s="625">
        <v>50</v>
      </c>
      <c r="B252" s="626" t="s">
        <v>537</v>
      </c>
      <c r="C252" s="626">
        <v>89301501</v>
      </c>
      <c r="D252" s="688" t="s">
        <v>4148</v>
      </c>
      <c r="E252" s="689" t="s">
        <v>3024</v>
      </c>
      <c r="F252" s="626" t="s">
        <v>3007</v>
      </c>
      <c r="G252" s="626" t="s">
        <v>3293</v>
      </c>
      <c r="H252" s="626" t="s">
        <v>536</v>
      </c>
      <c r="I252" s="626" t="s">
        <v>3294</v>
      </c>
      <c r="J252" s="626" t="s">
        <v>1077</v>
      </c>
      <c r="K252" s="626" t="s">
        <v>3295</v>
      </c>
      <c r="L252" s="627">
        <v>402.39</v>
      </c>
      <c r="M252" s="627">
        <v>402.39</v>
      </c>
      <c r="N252" s="626">
        <v>1</v>
      </c>
      <c r="O252" s="690">
        <v>0.5</v>
      </c>
      <c r="P252" s="627">
        <v>402.39</v>
      </c>
      <c r="Q252" s="642">
        <v>1</v>
      </c>
      <c r="R252" s="626">
        <v>1</v>
      </c>
      <c r="S252" s="642">
        <v>1</v>
      </c>
      <c r="T252" s="690">
        <v>0.5</v>
      </c>
      <c r="U252" s="672">
        <v>1</v>
      </c>
    </row>
    <row r="253" spans="1:21" ht="14.4" customHeight="1" x14ac:dyDescent="0.3">
      <c r="A253" s="625">
        <v>50</v>
      </c>
      <c r="B253" s="626" t="s">
        <v>537</v>
      </c>
      <c r="C253" s="626">
        <v>89301501</v>
      </c>
      <c r="D253" s="688" t="s">
        <v>4148</v>
      </c>
      <c r="E253" s="689" t="s">
        <v>3024</v>
      </c>
      <c r="F253" s="626" t="s">
        <v>3007</v>
      </c>
      <c r="G253" s="626" t="s">
        <v>3114</v>
      </c>
      <c r="H253" s="626" t="s">
        <v>1511</v>
      </c>
      <c r="I253" s="626" t="s">
        <v>3115</v>
      </c>
      <c r="J253" s="626" t="s">
        <v>3116</v>
      </c>
      <c r="K253" s="626" t="s">
        <v>3117</v>
      </c>
      <c r="L253" s="627">
        <v>96.57</v>
      </c>
      <c r="M253" s="627">
        <v>96.57</v>
      </c>
      <c r="N253" s="626">
        <v>1</v>
      </c>
      <c r="O253" s="690">
        <v>0.5</v>
      </c>
      <c r="P253" s="627"/>
      <c r="Q253" s="642">
        <v>0</v>
      </c>
      <c r="R253" s="626"/>
      <c r="S253" s="642">
        <v>0</v>
      </c>
      <c r="T253" s="690"/>
      <c r="U253" s="672">
        <v>0</v>
      </c>
    </row>
    <row r="254" spans="1:21" ht="14.4" customHeight="1" x14ac:dyDescent="0.3">
      <c r="A254" s="625">
        <v>50</v>
      </c>
      <c r="B254" s="626" t="s">
        <v>537</v>
      </c>
      <c r="C254" s="626">
        <v>89301501</v>
      </c>
      <c r="D254" s="688" t="s">
        <v>4148</v>
      </c>
      <c r="E254" s="689" t="s">
        <v>3024</v>
      </c>
      <c r="F254" s="626" t="s">
        <v>3007</v>
      </c>
      <c r="G254" s="626" t="s">
        <v>3114</v>
      </c>
      <c r="H254" s="626" t="s">
        <v>1511</v>
      </c>
      <c r="I254" s="626" t="s">
        <v>1630</v>
      </c>
      <c r="J254" s="626" t="s">
        <v>2824</v>
      </c>
      <c r="K254" s="626" t="s">
        <v>1661</v>
      </c>
      <c r="L254" s="627">
        <v>193.14</v>
      </c>
      <c r="M254" s="627">
        <v>193.14</v>
      </c>
      <c r="N254" s="626">
        <v>1</v>
      </c>
      <c r="O254" s="690">
        <v>1</v>
      </c>
      <c r="P254" s="627"/>
      <c r="Q254" s="642">
        <v>0</v>
      </c>
      <c r="R254" s="626"/>
      <c r="S254" s="642">
        <v>0</v>
      </c>
      <c r="T254" s="690"/>
      <c r="U254" s="672">
        <v>0</v>
      </c>
    </row>
    <row r="255" spans="1:21" ht="14.4" customHeight="1" x14ac:dyDescent="0.3">
      <c r="A255" s="625">
        <v>50</v>
      </c>
      <c r="B255" s="626" t="s">
        <v>537</v>
      </c>
      <c r="C255" s="626">
        <v>89301501</v>
      </c>
      <c r="D255" s="688" t="s">
        <v>4148</v>
      </c>
      <c r="E255" s="689" t="s">
        <v>3025</v>
      </c>
      <c r="F255" s="626" t="s">
        <v>3007</v>
      </c>
      <c r="G255" s="626" t="s">
        <v>3118</v>
      </c>
      <c r="H255" s="626" t="s">
        <v>536</v>
      </c>
      <c r="I255" s="626" t="s">
        <v>2064</v>
      </c>
      <c r="J255" s="626" t="s">
        <v>892</v>
      </c>
      <c r="K255" s="626" t="s">
        <v>3296</v>
      </c>
      <c r="L255" s="627">
        <v>0</v>
      </c>
      <c r="M255" s="627">
        <v>0</v>
      </c>
      <c r="N255" s="626">
        <v>2</v>
      </c>
      <c r="O255" s="690">
        <v>1.5</v>
      </c>
      <c r="P255" s="627">
        <v>0</v>
      </c>
      <c r="Q255" s="642"/>
      <c r="R255" s="626">
        <v>1</v>
      </c>
      <c r="S255" s="642">
        <v>0.5</v>
      </c>
      <c r="T255" s="690">
        <v>1</v>
      </c>
      <c r="U255" s="672">
        <v>0.66666666666666663</v>
      </c>
    </row>
    <row r="256" spans="1:21" ht="14.4" customHeight="1" x14ac:dyDescent="0.3">
      <c r="A256" s="625">
        <v>50</v>
      </c>
      <c r="B256" s="626" t="s">
        <v>537</v>
      </c>
      <c r="C256" s="626">
        <v>89301501</v>
      </c>
      <c r="D256" s="688" t="s">
        <v>4148</v>
      </c>
      <c r="E256" s="689" t="s">
        <v>3025</v>
      </c>
      <c r="F256" s="626" t="s">
        <v>3007</v>
      </c>
      <c r="G256" s="626" t="s">
        <v>3029</v>
      </c>
      <c r="H256" s="626" t="s">
        <v>1511</v>
      </c>
      <c r="I256" s="626" t="s">
        <v>1523</v>
      </c>
      <c r="J256" s="626" t="s">
        <v>1524</v>
      </c>
      <c r="K256" s="626" t="s">
        <v>2830</v>
      </c>
      <c r="L256" s="627">
        <v>121.16</v>
      </c>
      <c r="M256" s="627">
        <v>726.95999999999992</v>
      </c>
      <c r="N256" s="626">
        <v>6</v>
      </c>
      <c r="O256" s="690">
        <v>3.5</v>
      </c>
      <c r="P256" s="627">
        <v>121.16</v>
      </c>
      <c r="Q256" s="642">
        <v>0.16666666666666669</v>
      </c>
      <c r="R256" s="626">
        <v>1</v>
      </c>
      <c r="S256" s="642">
        <v>0.16666666666666666</v>
      </c>
      <c r="T256" s="690">
        <v>0.5</v>
      </c>
      <c r="U256" s="672">
        <v>0.14285714285714285</v>
      </c>
    </row>
    <row r="257" spans="1:21" ht="14.4" customHeight="1" x14ac:dyDescent="0.3">
      <c r="A257" s="625">
        <v>50</v>
      </c>
      <c r="B257" s="626" t="s">
        <v>537</v>
      </c>
      <c r="C257" s="626">
        <v>89301501</v>
      </c>
      <c r="D257" s="688" t="s">
        <v>4148</v>
      </c>
      <c r="E257" s="689" t="s">
        <v>3025</v>
      </c>
      <c r="F257" s="626" t="s">
        <v>3007</v>
      </c>
      <c r="G257" s="626" t="s">
        <v>3030</v>
      </c>
      <c r="H257" s="626" t="s">
        <v>1511</v>
      </c>
      <c r="I257" s="626" t="s">
        <v>3297</v>
      </c>
      <c r="J257" s="626" t="s">
        <v>1666</v>
      </c>
      <c r="K257" s="626" t="s">
        <v>1536</v>
      </c>
      <c r="L257" s="627">
        <v>81.209999999999994</v>
      </c>
      <c r="M257" s="627">
        <v>162.41999999999999</v>
      </c>
      <c r="N257" s="626">
        <v>2</v>
      </c>
      <c r="O257" s="690">
        <v>1</v>
      </c>
      <c r="P257" s="627"/>
      <c r="Q257" s="642">
        <v>0</v>
      </c>
      <c r="R257" s="626"/>
      <c r="S257" s="642">
        <v>0</v>
      </c>
      <c r="T257" s="690"/>
      <c r="U257" s="672">
        <v>0</v>
      </c>
    </row>
    <row r="258" spans="1:21" ht="14.4" customHeight="1" x14ac:dyDescent="0.3">
      <c r="A258" s="625">
        <v>50</v>
      </c>
      <c r="B258" s="626" t="s">
        <v>537</v>
      </c>
      <c r="C258" s="626">
        <v>89301501</v>
      </c>
      <c r="D258" s="688" t="s">
        <v>4148</v>
      </c>
      <c r="E258" s="689" t="s">
        <v>3025</v>
      </c>
      <c r="F258" s="626" t="s">
        <v>3007</v>
      </c>
      <c r="G258" s="626" t="s">
        <v>3036</v>
      </c>
      <c r="H258" s="626" t="s">
        <v>1511</v>
      </c>
      <c r="I258" s="626" t="s">
        <v>3298</v>
      </c>
      <c r="J258" s="626" t="s">
        <v>3299</v>
      </c>
      <c r="K258" s="626" t="s">
        <v>601</v>
      </c>
      <c r="L258" s="627">
        <v>262.33999999999997</v>
      </c>
      <c r="M258" s="627">
        <v>262.33999999999997</v>
      </c>
      <c r="N258" s="626">
        <v>1</v>
      </c>
      <c r="O258" s="690">
        <v>0.5</v>
      </c>
      <c r="P258" s="627"/>
      <c r="Q258" s="642">
        <v>0</v>
      </c>
      <c r="R258" s="626"/>
      <c r="S258" s="642">
        <v>0</v>
      </c>
      <c r="T258" s="690"/>
      <c r="U258" s="672">
        <v>0</v>
      </c>
    </row>
    <row r="259" spans="1:21" ht="14.4" customHeight="1" x14ac:dyDescent="0.3">
      <c r="A259" s="625">
        <v>50</v>
      </c>
      <c r="B259" s="626" t="s">
        <v>537</v>
      </c>
      <c r="C259" s="626">
        <v>89301501</v>
      </c>
      <c r="D259" s="688" t="s">
        <v>4148</v>
      </c>
      <c r="E259" s="689" t="s">
        <v>3025</v>
      </c>
      <c r="F259" s="626" t="s">
        <v>3007</v>
      </c>
      <c r="G259" s="626" t="s">
        <v>3036</v>
      </c>
      <c r="H259" s="626" t="s">
        <v>1511</v>
      </c>
      <c r="I259" s="626" t="s">
        <v>1626</v>
      </c>
      <c r="J259" s="626" t="s">
        <v>2865</v>
      </c>
      <c r="K259" s="626" t="s">
        <v>601</v>
      </c>
      <c r="L259" s="627">
        <v>238.81</v>
      </c>
      <c r="M259" s="627">
        <v>238.81</v>
      </c>
      <c r="N259" s="626">
        <v>1</v>
      </c>
      <c r="O259" s="690">
        <v>0.5</v>
      </c>
      <c r="P259" s="627">
        <v>238.81</v>
      </c>
      <c r="Q259" s="642">
        <v>1</v>
      </c>
      <c r="R259" s="626">
        <v>1</v>
      </c>
      <c r="S259" s="642">
        <v>1</v>
      </c>
      <c r="T259" s="690">
        <v>0.5</v>
      </c>
      <c r="U259" s="672">
        <v>1</v>
      </c>
    </row>
    <row r="260" spans="1:21" ht="14.4" customHeight="1" x14ac:dyDescent="0.3">
      <c r="A260" s="625">
        <v>50</v>
      </c>
      <c r="B260" s="626" t="s">
        <v>537</v>
      </c>
      <c r="C260" s="626">
        <v>89301501</v>
      </c>
      <c r="D260" s="688" t="s">
        <v>4148</v>
      </c>
      <c r="E260" s="689" t="s">
        <v>3025</v>
      </c>
      <c r="F260" s="626" t="s">
        <v>3007</v>
      </c>
      <c r="G260" s="626" t="s">
        <v>3036</v>
      </c>
      <c r="H260" s="626" t="s">
        <v>1511</v>
      </c>
      <c r="I260" s="626" t="s">
        <v>1626</v>
      </c>
      <c r="J260" s="626" t="s">
        <v>2865</v>
      </c>
      <c r="K260" s="626" t="s">
        <v>601</v>
      </c>
      <c r="L260" s="627">
        <v>262.33999999999997</v>
      </c>
      <c r="M260" s="627">
        <v>1049.3599999999999</v>
      </c>
      <c r="N260" s="626">
        <v>4</v>
      </c>
      <c r="O260" s="690">
        <v>2.5</v>
      </c>
      <c r="P260" s="627"/>
      <c r="Q260" s="642">
        <v>0</v>
      </c>
      <c r="R260" s="626"/>
      <c r="S260" s="642">
        <v>0</v>
      </c>
      <c r="T260" s="690"/>
      <c r="U260" s="672">
        <v>0</v>
      </c>
    </row>
    <row r="261" spans="1:21" ht="14.4" customHeight="1" x14ac:dyDescent="0.3">
      <c r="A261" s="625">
        <v>50</v>
      </c>
      <c r="B261" s="626" t="s">
        <v>537</v>
      </c>
      <c r="C261" s="626">
        <v>89301501</v>
      </c>
      <c r="D261" s="688" t="s">
        <v>4148</v>
      </c>
      <c r="E261" s="689" t="s">
        <v>3025</v>
      </c>
      <c r="F261" s="626" t="s">
        <v>3007</v>
      </c>
      <c r="G261" s="626" t="s">
        <v>3036</v>
      </c>
      <c r="H261" s="626" t="s">
        <v>1511</v>
      </c>
      <c r="I261" s="626" t="s">
        <v>1707</v>
      </c>
      <c r="J261" s="626" t="s">
        <v>1712</v>
      </c>
      <c r="K261" s="626" t="s">
        <v>1742</v>
      </c>
      <c r="L261" s="627">
        <v>349.67</v>
      </c>
      <c r="M261" s="627">
        <v>1049.01</v>
      </c>
      <c r="N261" s="626">
        <v>3</v>
      </c>
      <c r="O261" s="690">
        <v>1.5</v>
      </c>
      <c r="P261" s="627">
        <v>699.34</v>
      </c>
      <c r="Q261" s="642">
        <v>0.66666666666666674</v>
      </c>
      <c r="R261" s="626">
        <v>2</v>
      </c>
      <c r="S261" s="642">
        <v>0.66666666666666663</v>
      </c>
      <c r="T261" s="690">
        <v>1</v>
      </c>
      <c r="U261" s="672">
        <v>0.66666666666666663</v>
      </c>
    </row>
    <row r="262" spans="1:21" ht="14.4" customHeight="1" x14ac:dyDescent="0.3">
      <c r="A262" s="625">
        <v>50</v>
      </c>
      <c r="B262" s="626" t="s">
        <v>537</v>
      </c>
      <c r="C262" s="626">
        <v>89301501</v>
      </c>
      <c r="D262" s="688" t="s">
        <v>4148</v>
      </c>
      <c r="E262" s="689" t="s">
        <v>3025</v>
      </c>
      <c r="F262" s="626" t="s">
        <v>3007</v>
      </c>
      <c r="G262" s="626" t="s">
        <v>3036</v>
      </c>
      <c r="H262" s="626" t="s">
        <v>1511</v>
      </c>
      <c r="I262" s="626" t="s">
        <v>1707</v>
      </c>
      <c r="J262" s="626" t="s">
        <v>1712</v>
      </c>
      <c r="K262" s="626" t="s">
        <v>1742</v>
      </c>
      <c r="L262" s="627">
        <v>367.41</v>
      </c>
      <c r="M262" s="627">
        <v>734.82</v>
      </c>
      <c r="N262" s="626">
        <v>2</v>
      </c>
      <c r="O262" s="690">
        <v>1</v>
      </c>
      <c r="P262" s="627"/>
      <c r="Q262" s="642">
        <v>0</v>
      </c>
      <c r="R262" s="626"/>
      <c r="S262" s="642">
        <v>0</v>
      </c>
      <c r="T262" s="690"/>
      <c r="U262" s="672">
        <v>0</v>
      </c>
    </row>
    <row r="263" spans="1:21" ht="14.4" customHeight="1" x14ac:dyDescent="0.3">
      <c r="A263" s="625">
        <v>50</v>
      </c>
      <c r="B263" s="626" t="s">
        <v>537</v>
      </c>
      <c r="C263" s="626">
        <v>89301501</v>
      </c>
      <c r="D263" s="688" t="s">
        <v>4148</v>
      </c>
      <c r="E263" s="689" t="s">
        <v>3025</v>
      </c>
      <c r="F263" s="626" t="s">
        <v>3007</v>
      </c>
      <c r="G263" s="626" t="s">
        <v>3300</v>
      </c>
      <c r="H263" s="626" t="s">
        <v>1511</v>
      </c>
      <c r="I263" s="626" t="s">
        <v>1580</v>
      </c>
      <c r="J263" s="626" t="s">
        <v>1581</v>
      </c>
      <c r="K263" s="626" t="s">
        <v>1582</v>
      </c>
      <c r="L263" s="627">
        <v>41.89</v>
      </c>
      <c r="M263" s="627">
        <v>41.89</v>
      </c>
      <c r="N263" s="626">
        <v>1</v>
      </c>
      <c r="O263" s="690">
        <v>0.5</v>
      </c>
      <c r="P263" s="627"/>
      <c r="Q263" s="642">
        <v>0</v>
      </c>
      <c r="R263" s="626"/>
      <c r="S263" s="642">
        <v>0</v>
      </c>
      <c r="T263" s="690"/>
      <c r="U263" s="672">
        <v>0</v>
      </c>
    </row>
    <row r="264" spans="1:21" ht="14.4" customHeight="1" x14ac:dyDescent="0.3">
      <c r="A264" s="625">
        <v>50</v>
      </c>
      <c r="B264" s="626" t="s">
        <v>537</v>
      </c>
      <c r="C264" s="626">
        <v>89301501</v>
      </c>
      <c r="D264" s="688" t="s">
        <v>4148</v>
      </c>
      <c r="E264" s="689" t="s">
        <v>3025</v>
      </c>
      <c r="F264" s="626" t="s">
        <v>3007</v>
      </c>
      <c r="G264" s="626" t="s">
        <v>3046</v>
      </c>
      <c r="H264" s="626" t="s">
        <v>1511</v>
      </c>
      <c r="I264" s="626" t="s">
        <v>1574</v>
      </c>
      <c r="J264" s="626" t="s">
        <v>1575</v>
      </c>
      <c r="K264" s="626" t="s">
        <v>604</v>
      </c>
      <c r="L264" s="627">
        <v>44.89</v>
      </c>
      <c r="M264" s="627">
        <v>404.01</v>
      </c>
      <c r="N264" s="626">
        <v>9</v>
      </c>
      <c r="O264" s="690">
        <v>4.5</v>
      </c>
      <c r="P264" s="627">
        <v>89.78</v>
      </c>
      <c r="Q264" s="642">
        <v>0.22222222222222224</v>
      </c>
      <c r="R264" s="626">
        <v>2</v>
      </c>
      <c r="S264" s="642">
        <v>0.22222222222222221</v>
      </c>
      <c r="T264" s="690">
        <v>1</v>
      </c>
      <c r="U264" s="672">
        <v>0.22222222222222221</v>
      </c>
    </row>
    <row r="265" spans="1:21" ht="14.4" customHeight="1" x14ac:dyDescent="0.3">
      <c r="A265" s="625">
        <v>50</v>
      </c>
      <c r="B265" s="626" t="s">
        <v>537</v>
      </c>
      <c r="C265" s="626">
        <v>89301501</v>
      </c>
      <c r="D265" s="688" t="s">
        <v>4148</v>
      </c>
      <c r="E265" s="689" t="s">
        <v>3025</v>
      </c>
      <c r="F265" s="626" t="s">
        <v>3007</v>
      </c>
      <c r="G265" s="626" t="s">
        <v>3052</v>
      </c>
      <c r="H265" s="626" t="s">
        <v>536</v>
      </c>
      <c r="I265" s="626" t="s">
        <v>954</v>
      </c>
      <c r="J265" s="626" t="s">
        <v>1026</v>
      </c>
      <c r="K265" s="626" t="s">
        <v>3053</v>
      </c>
      <c r="L265" s="627">
        <v>128.9</v>
      </c>
      <c r="M265" s="627">
        <v>128.9</v>
      </c>
      <c r="N265" s="626">
        <v>1</v>
      </c>
      <c r="O265" s="690">
        <v>1</v>
      </c>
      <c r="P265" s="627"/>
      <c r="Q265" s="642">
        <v>0</v>
      </c>
      <c r="R265" s="626"/>
      <c r="S265" s="642">
        <v>0</v>
      </c>
      <c r="T265" s="690"/>
      <c r="U265" s="672">
        <v>0</v>
      </c>
    </row>
    <row r="266" spans="1:21" ht="14.4" customHeight="1" x14ac:dyDescent="0.3">
      <c r="A266" s="625">
        <v>50</v>
      </c>
      <c r="B266" s="626" t="s">
        <v>537</v>
      </c>
      <c r="C266" s="626">
        <v>89301501</v>
      </c>
      <c r="D266" s="688" t="s">
        <v>4148</v>
      </c>
      <c r="E266" s="689" t="s">
        <v>3025</v>
      </c>
      <c r="F266" s="626" t="s">
        <v>3007</v>
      </c>
      <c r="G266" s="626" t="s">
        <v>3052</v>
      </c>
      <c r="H266" s="626" t="s">
        <v>536</v>
      </c>
      <c r="I266" s="626" t="s">
        <v>1224</v>
      </c>
      <c r="J266" s="626" t="s">
        <v>1026</v>
      </c>
      <c r="K266" s="626" t="s">
        <v>3301</v>
      </c>
      <c r="L266" s="627">
        <v>64.45</v>
      </c>
      <c r="M266" s="627">
        <v>128.9</v>
      </c>
      <c r="N266" s="626">
        <v>2</v>
      </c>
      <c r="O266" s="690">
        <v>2</v>
      </c>
      <c r="P266" s="627"/>
      <c r="Q266" s="642">
        <v>0</v>
      </c>
      <c r="R266" s="626"/>
      <c r="S266" s="642">
        <v>0</v>
      </c>
      <c r="T266" s="690"/>
      <c r="U266" s="672">
        <v>0</v>
      </c>
    </row>
    <row r="267" spans="1:21" ht="14.4" customHeight="1" x14ac:dyDescent="0.3">
      <c r="A267" s="625">
        <v>50</v>
      </c>
      <c r="B267" s="626" t="s">
        <v>537</v>
      </c>
      <c r="C267" s="626">
        <v>89301501</v>
      </c>
      <c r="D267" s="688" t="s">
        <v>4148</v>
      </c>
      <c r="E267" s="689" t="s">
        <v>3025</v>
      </c>
      <c r="F267" s="626" t="s">
        <v>3007</v>
      </c>
      <c r="G267" s="626" t="s">
        <v>3054</v>
      </c>
      <c r="H267" s="626" t="s">
        <v>536</v>
      </c>
      <c r="I267" s="626" t="s">
        <v>3302</v>
      </c>
      <c r="J267" s="626" t="s">
        <v>3303</v>
      </c>
      <c r="K267" s="626" t="s">
        <v>3057</v>
      </c>
      <c r="L267" s="627">
        <v>23.3</v>
      </c>
      <c r="M267" s="627">
        <v>23.3</v>
      </c>
      <c r="N267" s="626">
        <v>1</v>
      </c>
      <c r="O267" s="690">
        <v>1</v>
      </c>
      <c r="P267" s="627"/>
      <c r="Q267" s="642">
        <v>0</v>
      </c>
      <c r="R267" s="626"/>
      <c r="S267" s="642">
        <v>0</v>
      </c>
      <c r="T267" s="690"/>
      <c r="U267" s="672">
        <v>0</v>
      </c>
    </row>
    <row r="268" spans="1:21" ht="14.4" customHeight="1" x14ac:dyDescent="0.3">
      <c r="A268" s="625">
        <v>50</v>
      </c>
      <c r="B268" s="626" t="s">
        <v>537</v>
      </c>
      <c r="C268" s="626">
        <v>89301501</v>
      </c>
      <c r="D268" s="688" t="s">
        <v>4148</v>
      </c>
      <c r="E268" s="689" t="s">
        <v>3025</v>
      </c>
      <c r="F268" s="626" t="s">
        <v>3007</v>
      </c>
      <c r="G268" s="626" t="s">
        <v>3054</v>
      </c>
      <c r="H268" s="626" t="s">
        <v>536</v>
      </c>
      <c r="I268" s="626" t="s">
        <v>1014</v>
      </c>
      <c r="J268" s="626" t="s">
        <v>3056</v>
      </c>
      <c r="K268" s="626" t="s">
        <v>3058</v>
      </c>
      <c r="L268" s="627">
        <v>66.599999999999994</v>
      </c>
      <c r="M268" s="627">
        <v>66.599999999999994</v>
      </c>
      <c r="N268" s="626">
        <v>1</v>
      </c>
      <c r="O268" s="690">
        <v>0.5</v>
      </c>
      <c r="P268" s="627"/>
      <c r="Q268" s="642">
        <v>0</v>
      </c>
      <c r="R268" s="626"/>
      <c r="S268" s="642">
        <v>0</v>
      </c>
      <c r="T268" s="690"/>
      <c r="U268" s="672">
        <v>0</v>
      </c>
    </row>
    <row r="269" spans="1:21" ht="14.4" customHeight="1" x14ac:dyDescent="0.3">
      <c r="A269" s="625">
        <v>50</v>
      </c>
      <c r="B269" s="626" t="s">
        <v>537</v>
      </c>
      <c r="C269" s="626">
        <v>89301501</v>
      </c>
      <c r="D269" s="688" t="s">
        <v>4148</v>
      </c>
      <c r="E269" s="689" t="s">
        <v>3025</v>
      </c>
      <c r="F269" s="626" t="s">
        <v>3007</v>
      </c>
      <c r="G269" s="626" t="s">
        <v>3304</v>
      </c>
      <c r="H269" s="626" t="s">
        <v>1511</v>
      </c>
      <c r="I269" s="626" t="s">
        <v>3305</v>
      </c>
      <c r="J269" s="626" t="s">
        <v>3306</v>
      </c>
      <c r="K269" s="626" t="s">
        <v>1678</v>
      </c>
      <c r="L269" s="627">
        <v>65.75</v>
      </c>
      <c r="M269" s="627">
        <v>65.75</v>
      </c>
      <c r="N269" s="626">
        <v>1</v>
      </c>
      <c r="O269" s="690">
        <v>1</v>
      </c>
      <c r="P269" s="627"/>
      <c r="Q269" s="642">
        <v>0</v>
      </c>
      <c r="R269" s="626"/>
      <c r="S269" s="642">
        <v>0</v>
      </c>
      <c r="T269" s="690"/>
      <c r="U269" s="672">
        <v>0</v>
      </c>
    </row>
    <row r="270" spans="1:21" ht="14.4" customHeight="1" x14ac:dyDescent="0.3">
      <c r="A270" s="625">
        <v>50</v>
      </c>
      <c r="B270" s="626" t="s">
        <v>537</v>
      </c>
      <c r="C270" s="626">
        <v>89301501</v>
      </c>
      <c r="D270" s="688" t="s">
        <v>4148</v>
      </c>
      <c r="E270" s="689" t="s">
        <v>3025</v>
      </c>
      <c r="F270" s="626" t="s">
        <v>3007</v>
      </c>
      <c r="G270" s="626" t="s">
        <v>3189</v>
      </c>
      <c r="H270" s="626" t="s">
        <v>536</v>
      </c>
      <c r="I270" s="626" t="s">
        <v>661</v>
      </c>
      <c r="J270" s="626" t="s">
        <v>3190</v>
      </c>
      <c r="K270" s="626" t="s">
        <v>3106</v>
      </c>
      <c r="L270" s="627">
        <v>19.059999999999999</v>
      </c>
      <c r="M270" s="627">
        <v>19.059999999999999</v>
      </c>
      <c r="N270" s="626">
        <v>1</v>
      </c>
      <c r="O270" s="690">
        <v>0.5</v>
      </c>
      <c r="P270" s="627">
        <v>19.059999999999999</v>
      </c>
      <c r="Q270" s="642">
        <v>1</v>
      </c>
      <c r="R270" s="626">
        <v>1</v>
      </c>
      <c r="S270" s="642">
        <v>1</v>
      </c>
      <c r="T270" s="690">
        <v>0.5</v>
      </c>
      <c r="U270" s="672">
        <v>1</v>
      </c>
    </row>
    <row r="271" spans="1:21" ht="14.4" customHeight="1" x14ac:dyDescent="0.3">
      <c r="A271" s="625">
        <v>50</v>
      </c>
      <c r="B271" s="626" t="s">
        <v>537</v>
      </c>
      <c r="C271" s="626">
        <v>89301501</v>
      </c>
      <c r="D271" s="688" t="s">
        <v>4148</v>
      </c>
      <c r="E271" s="689" t="s">
        <v>3025</v>
      </c>
      <c r="F271" s="626" t="s">
        <v>3007</v>
      </c>
      <c r="G271" s="626" t="s">
        <v>3189</v>
      </c>
      <c r="H271" s="626" t="s">
        <v>536</v>
      </c>
      <c r="I271" s="626" t="s">
        <v>661</v>
      </c>
      <c r="J271" s="626" t="s">
        <v>3190</v>
      </c>
      <c r="K271" s="626" t="s">
        <v>3106</v>
      </c>
      <c r="L271" s="627">
        <v>22.96</v>
      </c>
      <c r="M271" s="627">
        <v>22.96</v>
      </c>
      <c r="N271" s="626">
        <v>1</v>
      </c>
      <c r="O271" s="690">
        <v>0.5</v>
      </c>
      <c r="P271" s="627"/>
      <c r="Q271" s="642">
        <v>0</v>
      </c>
      <c r="R271" s="626"/>
      <c r="S271" s="642">
        <v>0</v>
      </c>
      <c r="T271" s="690"/>
      <c r="U271" s="672">
        <v>0</v>
      </c>
    </row>
    <row r="272" spans="1:21" ht="14.4" customHeight="1" x14ac:dyDescent="0.3">
      <c r="A272" s="625">
        <v>50</v>
      </c>
      <c r="B272" s="626" t="s">
        <v>537</v>
      </c>
      <c r="C272" s="626">
        <v>89301501</v>
      </c>
      <c r="D272" s="688" t="s">
        <v>4148</v>
      </c>
      <c r="E272" s="689" t="s">
        <v>3025</v>
      </c>
      <c r="F272" s="626" t="s">
        <v>3007</v>
      </c>
      <c r="G272" s="626" t="s">
        <v>3059</v>
      </c>
      <c r="H272" s="626" t="s">
        <v>1511</v>
      </c>
      <c r="I272" s="626" t="s">
        <v>1641</v>
      </c>
      <c r="J272" s="626" t="s">
        <v>1642</v>
      </c>
      <c r="K272" s="626" t="s">
        <v>1643</v>
      </c>
      <c r="L272" s="627">
        <v>112.45</v>
      </c>
      <c r="M272" s="627">
        <v>112.45</v>
      </c>
      <c r="N272" s="626">
        <v>1</v>
      </c>
      <c r="O272" s="690">
        <v>0.5</v>
      </c>
      <c r="P272" s="627"/>
      <c r="Q272" s="642">
        <v>0</v>
      </c>
      <c r="R272" s="626"/>
      <c r="S272" s="642">
        <v>0</v>
      </c>
      <c r="T272" s="690"/>
      <c r="U272" s="672">
        <v>0</v>
      </c>
    </row>
    <row r="273" spans="1:21" ht="14.4" customHeight="1" x14ac:dyDescent="0.3">
      <c r="A273" s="625">
        <v>50</v>
      </c>
      <c r="B273" s="626" t="s">
        <v>537</v>
      </c>
      <c r="C273" s="626">
        <v>89301501</v>
      </c>
      <c r="D273" s="688" t="s">
        <v>4148</v>
      </c>
      <c r="E273" s="689" t="s">
        <v>3025</v>
      </c>
      <c r="F273" s="626" t="s">
        <v>3007</v>
      </c>
      <c r="G273" s="626" t="s">
        <v>3059</v>
      </c>
      <c r="H273" s="626" t="s">
        <v>536</v>
      </c>
      <c r="I273" s="626" t="s">
        <v>3060</v>
      </c>
      <c r="J273" s="626" t="s">
        <v>588</v>
      </c>
      <c r="K273" s="626" t="s">
        <v>3061</v>
      </c>
      <c r="L273" s="627">
        <v>0</v>
      </c>
      <c r="M273" s="627">
        <v>0</v>
      </c>
      <c r="N273" s="626">
        <v>1</v>
      </c>
      <c r="O273" s="690">
        <v>0.5</v>
      </c>
      <c r="P273" s="627">
        <v>0</v>
      </c>
      <c r="Q273" s="642"/>
      <c r="R273" s="626">
        <v>1</v>
      </c>
      <c r="S273" s="642">
        <v>1</v>
      </c>
      <c r="T273" s="690">
        <v>0.5</v>
      </c>
      <c r="U273" s="672">
        <v>1</v>
      </c>
    </row>
    <row r="274" spans="1:21" ht="14.4" customHeight="1" x14ac:dyDescent="0.3">
      <c r="A274" s="625">
        <v>50</v>
      </c>
      <c r="B274" s="626" t="s">
        <v>537</v>
      </c>
      <c r="C274" s="626">
        <v>89301501</v>
      </c>
      <c r="D274" s="688" t="s">
        <v>4148</v>
      </c>
      <c r="E274" s="689" t="s">
        <v>3025</v>
      </c>
      <c r="F274" s="626" t="s">
        <v>3007</v>
      </c>
      <c r="G274" s="626" t="s">
        <v>3059</v>
      </c>
      <c r="H274" s="626" t="s">
        <v>536</v>
      </c>
      <c r="I274" s="626" t="s">
        <v>587</v>
      </c>
      <c r="J274" s="626" t="s">
        <v>588</v>
      </c>
      <c r="K274" s="626" t="s">
        <v>589</v>
      </c>
      <c r="L274" s="627">
        <v>42.18</v>
      </c>
      <c r="M274" s="627">
        <v>42.18</v>
      </c>
      <c r="N274" s="626">
        <v>1</v>
      </c>
      <c r="O274" s="690">
        <v>0.5</v>
      </c>
      <c r="P274" s="627"/>
      <c r="Q274" s="642">
        <v>0</v>
      </c>
      <c r="R274" s="626"/>
      <c r="S274" s="642">
        <v>0</v>
      </c>
      <c r="T274" s="690"/>
      <c r="U274" s="672">
        <v>0</v>
      </c>
    </row>
    <row r="275" spans="1:21" ht="14.4" customHeight="1" x14ac:dyDescent="0.3">
      <c r="A275" s="625">
        <v>50</v>
      </c>
      <c r="B275" s="626" t="s">
        <v>537</v>
      </c>
      <c r="C275" s="626">
        <v>89301501</v>
      </c>
      <c r="D275" s="688" t="s">
        <v>4148</v>
      </c>
      <c r="E275" s="689" t="s">
        <v>3025</v>
      </c>
      <c r="F275" s="626" t="s">
        <v>3007</v>
      </c>
      <c r="G275" s="626" t="s">
        <v>3059</v>
      </c>
      <c r="H275" s="626" t="s">
        <v>536</v>
      </c>
      <c r="I275" s="626" t="s">
        <v>3276</v>
      </c>
      <c r="J275" s="626" t="s">
        <v>592</v>
      </c>
      <c r="K275" s="626" t="s">
        <v>3061</v>
      </c>
      <c r="L275" s="627">
        <v>0</v>
      </c>
      <c r="M275" s="627">
        <v>0</v>
      </c>
      <c r="N275" s="626">
        <v>1</v>
      </c>
      <c r="O275" s="690">
        <v>0.5</v>
      </c>
      <c r="P275" s="627">
        <v>0</v>
      </c>
      <c r="Q275" s="642"/>
      <c r="R275" s="626">
        <v>1</v>
      </c>
      <c r="S275" s="642">
        <v>1</v>
      </c>
      <c r="T275" s="690">
        <v>0.5</v>
      </c>
      <c r="U275" s="672">
        <v>1</v>
      </c>
    </row>
    <row r="276" spans="1:21" ht="14.4" customHeight="1" x14ac:dyDescent="0.3">
      <c r="A276" s="625">
        <v>50</v>
      </c>
      <c r="B276" s="626" t="s">
        <v>537</v>
      </c>
      <c r="C276" s="626">
        <v>89301501</v>
      </c>
      <c r="D276" s="688" t="s">
        <v>4148</v>
      </c>
      <c r="E276" s="689" t="s">
        <v>3025</v>
      </c>
      <c r="F276" s="626" t="s">
        <v>3007</v>
      </c>
      <c r="G276" s="626" t="s">
        <v>3059</v>
      </c>
      <c r="H276" s="626" t="s">
        <v>536</v>
      </c>
      <c r="I276" s="626" t="s">
        <v>591</v>
      </c>
      <c r="J276" s="626" t="s">
        <v>592</v>
      </c>
      <c r="K276" s="626" t="s">
        <v>593</v>
      </c>
      <c r="L276" s="627">
        <v>33.729999999999997</v>
      </c>
      <c r="M276" s="627">
        <v>33.729999999999997</v>
      </c>
      <c r="N276" s="626">
        <v>1</v>
      </c>
      <c r="O276" s="690">
        <v>0.5</v>
      </c>
      <c r="P276" s="627">
        <v>33.729999999999997</v>
      </c>
      <c r="Q276" s="642">
        <v>1</v>
      </c>
      <c r="R276" s="626">
        <v>1</v>
      </c>
      <c r="S276" s="642">
        <v>1</v>
      </c>
      <c r="T276" s="690">
        <v>0.5</v>
      </c>
      <c r="U276" s="672">
        <v>1</v>
      </c>
    </row>
    <row r="277" spans="1:21" ht="14.4" customHeight="1" x14ac:dyDescent="0.3">
      <c r="A277" s="625">
        <v>50</v>
      </c>
      <c r="B277" s="626" t="s">
        <v>537</v>
      </c>
      <c r="C277" s="626">
        <v>89301501</v>
      </c>
      <c r="D277" s="688" t="s">
        <v>4148</v>
      </c>
      <c r="E277" s="689" t="s">
        <v>3025</v>
      </c>
      <c r="F277" s="626" t="s">
        <v>3007</v>
      </c>
      <c r="G277" s="626" t="s">
        <v>3062</v>
      </c>
      <c r="H277" s="626" t="s">
        <v>1511</v>
      </c>
      <c r="I277" s="626" t="s">
        <v>1672</v>
      </c>
      <c r="J277" s="626" t="s">
        <v>1673</v>
      </c>
      <c r="K277" s="626" t="s">
        <v>1674</v>
      </c>
      <c r="L277" s="627">
        <v>414.85</v>
      </c>
      <c r="M277" s="627">
        <v>3318.7999999999997</v>
      </c>
      <c r="N277" s="626">
        <v>8</v>
      </c>
      <c r="O277" s="690">
        <v>4</v>
      </c>
      <c r="P277" s="627">
        <v>414.85</v>
      </c>
      <c r="Q277" s="642">
        <v>0.12500000000000003</v>
      </c>
      <c r="R277" s="626">
        <v>1</v>
      </c>
      <c r="S277" s="642">
        <v>0.125</v>
      </c>
      <c r="T277" s="690">
        <v>0.5</v>
      </c>
      <c r="U277" s="672">
        <v>0.125</v>
      </c>
    </row>
    <row r="278" spans="1:21" ht="14.4" customHeight="1" x14ac:dyDescent="0.3">
      <c r="A278" s="625">
        <v>50</v>
      </c>
      <c r="B278" s="626" t="s">
        <v>537</v>
      </c>
      <c r="C278" s="626">
        <v>89301501</v>
      </c>
      <c r="D278" s="688" t="s">
        <v>4148</v>
      </c>
      <c r="E278" s="689" t="s">
        <v>3025</v>
      </c>
      <c r="F278" s="626" t="s">
        <v>3007</v>
      </c>
      <c r="G278" s="626" t="s">
        <v>3234</v>
      </c>
      <c r="H278" s="626" t="s">
        <v>536</v>
      </c>
      <c r="I278" s="626" t="s">
        <v>2060</v>
      </c>
      <c r="J278" s="626" t="s">
        <v>3307</v>
      </c>
      <c r="K278" s="626" t="s">
        <v>3308</v>
      </c>
      <c r="L278" s="627">
        <v>54.04</v>
      </c>
      <c r="M278" s="627">
        <v>54.04</v>
      </c>
      <c r="N278" s="626">
        <v>1</v>
      </c>
      <c r="O278" s="690">
        <v>0.5</v>
      </c>
      <c r="P278" s="627"/>
      <c r="Q278" s="642">
        <v>0</v>
      </c>
      <c r="R278" s="626"/>
      <c r="S278" s="642">
        <v>0</v>
      </c>
      <c r="T278" s="690"/>
      <c r="U278" s="672">
        <v>0</v>
      </c>
    </row>
    <row r="279" spans="1:21" ht="14.4" customHeight="1" x14ac:dyDescent="0.3">
      <c r="A279" s="625">
        <v>50</v>
      </c>
      <c r="B279" s="626" t="s">
        <v>537</v>
      </c>
      <c r="C279" s="626">
        <v>89301501</v>
      </c>
      <c r="D279" s="688" t="s">
        <v>4148</v>
      </c>
      <c r="E279" s="689" t="s">
        <v>3025</v>
      </c>
      <c r="F279" s="626" t="s">
        <v>3007</v>
      </c>
      <c r="G279" s="626" t="s">
        <v>3073</v>
      </c>
      <c r="H279" s="626" t="s">
        <v>536</v>
      </c>
      <c r="I279" s="626" t="s">
        <v>1070</v>
      </c>
      <c r="J279" s="626" t="s">
        <v>3076</v>
      </c>
      <c r="K279" s="626" t="s">
        <v>3200</v>
      </c>
      <c r="L279" s="627">
        <v>36.78</v>
      </c>
      <c r="M279" s="627">
        <v>36.78</v>
      </c>
      <c r="N279" s="626">
        <v>1</v>
      </c>
      <c r="O279" s="690">
        <v>0.5</v>
      </c>
      <c r="P279" s="627"/>
      <c r="Q279" s="642">
        <v>0</v>
      </c>
      <c r="R279" s="626"/>
      <c r="S279" s="642">
        <v>0</v>
      </c>
      <c r="T279" s="690"/>
      <c r="U279" s="672">
        <v>0</v>
      </c>
    </row>
    <row r="280" spans="1:21" ht="14.4" customHeight="1" x14ac:dyDescent="0.3">
      <c r="A280" s="625">
        <v>50</v>
      </c>
      <c r="B280" s="626" t="s">
        <v>537</v>
      </c>
      <c r="C280" s="626">
        <v>89301501</v>
      </c>
      <c r="D280" s="688" t="s">
        <v>4148</v>
      </c>
      <c r="E280" s="689" t="s">
        <v>3025</v>
      </c>
      <c r="F280" s="626" t="s">
        <v>3007</v>
      </c>
      <c r="G280" s="626" t="s">
        <v>3073</v>
      </c>
      <c r="H280" s="626" t="s">
        <v>536</v>
      </c>
      <c r="I280" s="626" t="s">
        <v>3138</v>
      </c>
      <c r="J280" s="626" t="s">
        <v>1118</v>
      </c>
      <c r="K280" s="626" t="s">
        <v>3061</v>
      </c>
      <c r="L280" s="627">
        <v>12.26</v>
      </c>
      <c r="M280" s="627">
        <v>36.78</v>
      </c>
      <c r="N280" s="626">
        <v>3</v>
      </c>
      <c r="O280" s="690">
        <v>1.5</v>
      </c>
      <c r="P280" s="627"/>
      <c r="Q280" s="642">
        <v>0</v>
      </c>
      <c r="R280" s="626"/>
      <c r="S280" s="642">
        <v>0</v>
      </c>
      <c r="T280" s="690"/>
      <c r="U280" s="672">
        <v>0</v>
      </c>
    </row>
    <row r="281" spans="1:21" ht="14.4" customHeight="1" x14ac:dyDescent="0.3">
      <c r="A281" s="625">
        <v>50</v>
      </c>
      <c r="B281" s="626" t="s">
        <v>537</v>
      </c>
      <c r="C281" s="626">
        <v>89301501</v>
      </c>
      <c r="D281" s="688" t="s">
        <v>4148</v>
      </c>
      <c r="E281" s="689" t="s">
        <v>3025</v>
      </c>
      <c r="F281" s="626" t="s">
        <v>3007</v>
      </c>
      <c r="G281" s="626" t="s">
        <v>3073</v>
      </c>
      <c r="H281" s="626" t="s">
        <v>536</v>
      </c>
      <c r="I281" s="626" t="s">
        <v>3074</v>
      </c>
      <c r="J281" s="626" t="s">
        <v>1118</v>
      </c>
      <c r="K281" s="626" t="s">
        <v>589</v>
      </c>
      <c r="L281" s="627">
        <v>30.65</v>
      </c>
      <c r="M281" s="627">
        <v>153.25</v>
      </c>
      <c r="N281" s="626">
        <v>5</v>
      </c>
      <c r="O281" s="690">
        <v>3</v>
      </c>
      <c r="P281" s="627"/>
      <c r="Q281" s="642">
        <v>0</v>
      </c>
      <c r="R281" s="626"/>
      <c r="S281" s="642">
        <v>0</v>
      </c>
      <c r="T281" s="690"/>
      <c r="U281" s="672">
        <v>0</v>
      </c>
    </row>
    <row r="282" spans="1:21" ht="14.4" customHeight="1" x14ac:dyDescent="0.3">
      <c r="A282" s="625">
        <v>50</v>
      </c>
      <c r="B282" s="626" t="s">
        <v>537</v>
      </c>
      <c r="C282" s="626">
        <v>89301501</v>
      </c>
      <c r="D282" s="688" t="s">
        <v>4148</v>
      </c>
      <c r="E282" s="689" t="s">
        <v>3025</v>
      </c>
      <c r="F282" s="626" t="s">
        <v>3007</v>
      </c>
      <c r="G282" s="626" t="s">
        <v>3073</v>
      </c>
      <c r="H282" s="626" t="s">
        <v>536</v>
      </c>
      <c r="I282" s="626" t="s">
        <v>3075</v>
      </c>
      <c r="J282" s="626" t="s">
        <v>3076</v>
      </c>
      <c r="K282" s="626" t="s">
        <v>3077</v>
      </c>
      <c r="L282" s="627">
        <v>0</v>
      </c>
      <c r="M282" s="627">
        <v>0</v>
      </c>
      <c r="N282" s="626">
        <v>3</v>
      </c>
      <c r="O282" s="690">
        <v>1.5</v>
      </c>
      <c r="P282" s="627"/>
      <c r="Q282" s="642"/>
      <c r="R282" s="626"/>
      <c r="S282" s="642">
        <v>0</v>
      </c>
      <c r="T282" s="690"/>
      <c r="U282" s="672">
        <v>0</v>
      </c>
    </row>
    <row r="283" spans="1:21" ht="14.4" customHeight="1" x14ac:dyDescent="0.3">
      <c r="A283" s="625">
        <v>50</v>
      </c>
      <c r="B283" s="626" t="s">
        <v>537</v>
      </c>
      <c r="C283" s="626">
        <v>89301501</v>
      </c>
      <c r="D283" s="688" t="s">
        <v>4148</v>
      </c>
      <c r="E283" s="689" t="s">
        <v>3025</v>
      </c>
      <c r="F283" s="626" t="s">
        <v>3007</v>
      </c>
      <c r="G283" s="626" t="s">
        <v>3073</v>
      </c>
      <c r="H283" s="626" t="s">
        <v>536</v>
      </c>
      <c r="I283" s="626" t="s">
        <v>3309</v>
      </c>
      <c r="J283" s="626" t="s">
        <v>1118</v>
      </c>
      <c r="K283" s="626" t="s">
        <v>1119</v>
      </c>
      <c r="L283" s="627">
        <v>61.29</v>
      </c>
      <c r="M283" s="627">
        <v>122.58</v>
      </c>
      <c r="N283" s="626">
        <v>2</v>
      </c>
      <c r="O283" s="690">
        <v>1</v>
      </c>
      <c r="P283" s="627">
        <v>122.58</v>
      </c>
      <c r="Q283" s="642">
        <v>1</v>
      </c>
      <c r="R283" s="626">
        <v>2</v>
      </c>
      <c r="S283" s="642">
        <v>1</v>
      </c>
      <c r="T283" s="690">
        <v>1</v>
      </c>
      <c r="U283" s="672">
        <v>1</v>
      </c>
    </row>
    <row r="284" spans="1:21" ht="14.4" customHeight="1" x14ac:dyDescent="0.3">
      <c r="A284" s="625">
        <v>50</v>
      </c>
      <c r="B284" s="626" t="s">
        <v>537</v>
      </c>
      <c r="C284" s="626">
        <v>89301501</v>
      </c>
      <c r="D284" s="688" t="s">
        <v>4148</v>
      </c>
      <c r="E284" s="689" t="s">
        <v>3025</v>
      </c>
      <c r="F284" s="626" t="s">
        <v>3007</v>
      </c>
      <c r="G284" s="626" t="s">
        <v>3073</v>
      </c>
      <c r="H284" s="626" t="s">
        <v>536</v>
      </c>
      <c r="I284" s="626" t="s">
        <v>3165</v>
      </c>
      <c r="J284" s="626" t="s">
        <v>1205</v>
      </c>
      <c r="K284" s="626" t="s">
        <v>3166</v>
      </c>
      <c r="L284" s="627">
        <v>12.26</v>
      </c>
      <c r="M284" s="627">
        <v>12.26</v>
      </c>
      <c r="N284" s="626">
        <v>1</v>
      </c>
      <c r="O284" s="690">
        <v>0.5</v>
      </c>
      <c r="P284" s="627"/>
      <c r="Q284" s="642">
        <v>0</v>
      </c>
      <c r="R284" s="626"/>
      <c r="S284" s="642">
        <v>0</v>
      </c>
      <c r="T284" s="690"/>
      <c r="U284" s="672">
        <v>0</v>
      </c>
    </row>
    <row r="285" spans="1:21" ht="14.4" customHeight="1" x14ac:dyDescent="0.3">
      <c r="A285" s="625">
        <v>50</v>
      </c>
      <c r="B285" s="626" t="s">
        <v>537</v>
      </c>
      <c r="C285" s="626">
        <v>89301501</v>
      </c>
      <c r="D285" s="688" t="s">
        <v>4148</v>
      </c>
      <c r="E285" s="689" t="s">
        <v>3025</v>
      </c>
      <c r="F285" s="626" t="s">
        <v>3007</v>
      </c>
      <c r="G285" s="626" t="s">
        <v>3073</v>
      </c>
      <c r="H285" s="626" t="s">
        <v>536</v>
      </c>
      <c r="I285" s="626" t="s">
        <v>1018</v>
      </c>
      <c r="J285" s="626" t="s">
        <v>3076</v>
      </c>
      <c r="K285" s="626" t="s">
        <v>3167</v>
      </c>
      <c r="L285" s="627">
        <v>12.26</v>
      </c>
      <c r="M285" s="627">
        <v>12.26</v>
      </c>
      <c r="N285" s="626">
        <v>1</v>
      </c>
      <c r="O285" s="690">
        <v>0.5</v>
      </c>
      <c r="P285" s="627"/>
      <c r="Q285" s="642">
        <v>0</v>
      </c>
      <c r="R285" s="626"/>
      <c r="S285" s="642">
        <v>0</v>
      </c>
      <c r="T285" s="690"/>
      <c r="U285" s="672">
        <v>0</v>
      </c>
    </row>
    <row r="286" spans="1:21" ht="14.4" customHeight="1" x14ac:dyDescent="0.3">
      <c r="A286" s="625">
        <v>50</v>
      </c>
      <c r="B286" s="626" t="s">
        <v>537</v>
      </c>
      <c r="C286" s="626">
        <v>89301501</v>
      </c>
      <c r="D286" s="688" t="s">
        <v>4148</v>
      </c>
      <c r="E286" s="689" t="s">
        <v>3025</v>
      </c>
      <c r="F286" s="626" t="s">
        <v>3007</v>
      </c>
      <c r="G286" s="626" t="s">
        <v>3238</v>
      </c>
      <c r="H286" s="626" t="s">
        <v>536</v>
      </c>
      <c r="I286" s="626" t="s">
        <v>3310</v>
      </c>
      <c r="J286" s="626" t="s">
        <v>880</v>
      </c>
      <c r="K286" s="626" t="s">
        <v>3311</v>
      </c>
      <c r="L286" s="627">
        <v>0</v>
      </c>
      <c r="M286" s="627">
        <v>0</v>
      </c>
      <c r="N286" s="626">
        <v>1</v>
      </c>
      <c r="O286" s="690">
        <v>0.5</v>
      </c>
      <c r="P286" s="627"/>
      <c r="Q286" s="642"/>
      <c r="R286" s="626"/>
      <c r="S286" s="642">
        <v>0</v>
      </c>
      <c r="T286" s="690"/>
      <c r="U286" s="672">
        <v>0</v>
      </c>
    </row>
    <row r="287" spans="1:21" ht="14.4" customHeight="1" x14ac:dyDescent="0.3">
      <c r="A287" s="625">
        <v>50</v>
      </c>
      <c r="B287" s="626" t="s">
        <v>537</v>
      </c>
      <c r="C287" s="626">
        <v>89301501</v>
      </c>
      <c r="D287" s="688" t="s">
        <v>4148</v>
      </c>
      <c r="E287" s="689" t="s">
        <v>3025</v>
      </c>
      <c r="F287" s="626" t="s">
        <v>3007</v>
      </c>
      <c r="G287" s="626" t="s">
        <v>3238</v>
      </c>
      <c r="H287" s="626" t="s">
        <v>536</v>
      </c>
      <c r="I287" s="626" t="s">
        <v>3312</v>
      </c>
      <c r="J287" s="626" t="s">
        <v>3240</v>
      </c>
      <c r="K287" s="626" t="s">
        <v>3313</v>
      </c>
      <c r="L287" s="627">
        <v>57.6</v>
      </c>
      <c r="M287" s="627">
        <v>57.6</v>
      </c>
      <c r="N287" s="626">
        <v>1</v>
      </c>
      <c r="O287" s="690">
        <v>0.5</v>
      </c>
      <c r="P287" s="627">
        <v>57.6</v>
      </c>
      <c r="Q287" s="642">
        <v>1</v>
      </c>
      <c r="R287" s="626">
        <v>1</v>
      </c>
      <c r="S287" s="642">
        <v>1</v>
      </c>
      <c r="T287" s="690">
        <v>0.5</v>
      </c>
      <c r="U287" s="672">
        <v>1</v>
      </c>
    </row>
    <row r="288" spans="1:21" ht="14.4" customHeight="1" x14ac:dyDescent="0.3">
      <c r="A288" s="625">
        <v>50</v>
      </c>
      <c r="B288" s="626" t="s">
        <v>537</v>
      </c>
      <c r="C288" s="626">
        <v>89301501</v>
      </c>
      <c r="D288" s="688" t="s">
        <v>4148</v>
      </c>
      <c r="E288" s="689" t="s">
        <v>3025</v>
      </c>
      <c r="F288" s="626" t="s">
        <v>3007</v>
      </c>
      <c r="G288" s="626" t="s">
        <v>3238</v>
      </c>
      <c r="H288" s="626" t="s">
        <v>536</v>
      </c>
      <c r="I288" s="626" t="s">
        <v>3314</v>
      </c>
      <c r="J288" s="626" t="s">
        <v>784</v>
      </c>
      <c r="K288" s="626" t="s">
        <v>3315</v>
      </c>
      <c r="L288" s="627">
        <v>0</v>
      </c>
      <c r="M288" s="627">
        <v>0</v>
      </c>
      <c r="N288" s="626">
        <v>1</v>
      </c>
      <c r="O288" s="690">
        <v>0.5</v>
      </c>
      <c r="P288" s="627"/>
      <c r="Q288" s="642"/>
      <c r="R288" s="626"/>
      <c r="S288" s="642">
        <v>0</v>
      </c>
      <c r="T288" s="690"/>
      <c r="U288" s="672">
        <v>0</v>
      </c>
    </row>
    <row r="289" spans="1:21" ht="14.4" customHeight="1" x14ac:dyDescent="0.3">
      <c r="A289" s="625">
        <v>50</v>
      </c>
      <c r="B289" s="626" t="s">
        <v>537</v>
      </c>
      <c r="C289" s="626">
        <v>89301501</v>
      </c>
      <c r="D289" s="688" t="s">
        <v>4148</v>
      </c>
      <c r="E289" s="689" t="s">
        <v>3025</v>
      </c>
      <c r="F289" s="626" t="s">
        <v>3007</v>
      </c>
      <c r="G289" s="626" t="s">
        <v>3238</v>
      </c>
      <c r="H289" s="626" t="s">
        <v>536</v>
      </c>
      <c r="I289" s="626" t="s">
        <v>783</v>
      </c>
      <c r="J289" s="626" t="s">
        <v>784</v>
      </c>
      <c r="K289" s="626" t="s">
        <v>2815</v>
      </c>
      <c r="L289" s="627">
        <v>115.18</v>
      </c>
      <c r="M289" s="627">
        <v>115.18</v>
      </c>
      <c r="N289" s="626">
        <v>1</v>
      </c>
      <c r="O289" s="690">
        <v>0.5</v>
      </c>
      <c r="P289" s="627"/>
      <c r="Q289" s="642">
        <v>0</v>
      </c>
      <c r="R289" s="626"/>
      <c r="S289" s="642">
        <v>0</v>
      </c>
      <c r="T289" s="690"/>
      <c r="U289" s="672">
        <v>0</v>
      </c>
    </row>
    <row r="290" spans="1:21" ht="14.4" customHeight="1" x14ac:dyDescent="0.3">
      <c r="A290" s="625">
        <v>50</v>
      </c>
      <c r="B290" s="626" t="s">
        <v>537</v>
      </c>
      <c r="C290" s="626">
        <v>89301501</v>
      </c>
      <c r="D290" s="688" t="s">
        <v>4148</v>
      </c>
      <c r="E290" s="689" t="s">
        <v>3025</v>
      </c>
      <c r="F290" s="626" t="s">
        <v>3007</v>
      </c>
      <c r="G290" s="626" t="s">
        <v>3238</v>
      </c>
      <c r="H290" s="626" t="s">
        <v>1511</v>
      </c>
      <c r="I290" s="626" t="s">
        <v>1587</v>
      </c>
      <c r="J290" s="626" t="s">
        <v>1588</v>
      </c>
      <c r="K290" s="626" t="s">
        <v>2816</v>
      </c>
      <c r="L290" s="627">
        <v>86.41</v>
      </c>
      <c r="M290" s="627">
        <v>86.41</v>
      </c>
      <c r="N290" s="626">
        <v>1</v>
      </c>
      <c r="O290" s="690">
        <v>1</v>
      </c>
      <c r="P290" s="627"/>
      <c r="Q290" s="642">
        <v>0</v>
      </c>
      <c r="R290" s="626"/>
      <c r="S290" s="642">
        <v>0</v>
      </c>
      <c r="T290" s="690"/>
      <c r="U290" s="672">
        <v>0</v>
      </c>
    </row>
    <row r="291" spans="1:21" ht="14.4" customHeight="1" x14ac:dyDescent="0.3">
      <c r="A291" s="625">
        <v>50</v>
      </c>
      <c r="B291" s="626" t="s">
        <v>537</v>
      </c>
      <c r="C291" s="626">
        <v>89301501</v>
      </c>
      <c r="D291" s="688" t="s">
        <v>4148</v>
      </c>
      <c r="E291" s="689" t="s">
        <v>3025</v>
      </c>
      <c r="F291" s="626" t="s">
        <v>3007</v>
      </c>
      <c r="G291" s="626" t="s">
        <v>3139</v>
      </c>
      <c r="H291" s="626" t="s">
        <v>536</v>
      </c>
      <c r="I291" s="626" t="s">
        <v>3172</v>
      </c>
      <c r="J291" s="626" t="s">
        <v>651</v>
      </c>
      <c r="K291" s="626" t="s">
        <v>1135</v>
      </c>
      <c r="L291" s="627">
        <v>0</v>
      </c>
      <c r="M291" s="627">
        <v>0</v>
      </c>
      <c r="N291" s="626">
        <v>2</v>
      </c>
      <c r="O291" s="690">
        <v>1</v>
      </c>
      <c r="P291" s="627"/>
      <c r="Q291" s="642"/>
      <c r="R291" s="626"/>
      <c r="S291" s="642">
        <v>0</v>
      </c>
      <c r="T291" s="690"/>
      <c r="U291" s="672">
        <v>0</v>
      </c>
    </row>
    <row r="292" spans="1:21" ht="14.4" customHeight="1" x14ac:dyDescent="0.3">
      <c r="A292" s="625">
        <v>50</v>
      </c>
      <c r="B292" s="626" t="s">
        <v>537</v>
      </c>
      <c r="C292" s="626">
        <v>89301501</v>
      </c>
      <c r="D292" s="688" t="s">
        <v>4148</v>
      </c>
      <c r="E292" s="689" t="s">
        <v>3025</v>
      </c>
      <c r="F292" s="626" t="s">
        <v>3007</v>
      </c>
      <c r="G292" s="626" t="s">
        <v>3139</v>
      </c>
      <c r="H292" s="626" t="s">
        <v>536</v>
      </c>
      <c r="I292" s="626" t="s">
        <v>3269</v>
      </c>
      <c r="J292" s="626" t="s">
        <v>3141</v>
      </c>
      <c r="K292" s="626" t="s">
        <v>3270</v>
      </c>
      <c r="L292" s="627">
        <v>0</v>
      </c>
      <c r="M292" s="627">
        <v>0</v>
      </c>
      <c r="N292" s="626">
        <v>1</v>
      </c>
      <c r="O292" s="690">
        <v>0.5</v>
      </c>
      <c r="P292" s="627"/>
      <c r="Q292" s="642"/>
      <c r="R292" s="626"/>
      <c r="S292" s="642">
        <v>0</v>
      </c>
      <c r="T292" s="690"/>
      <c r="U292" s="672">
        <v>0</v>
      </c>
    </row>
    <row r="293" spans="1:21" ht="14.4" customHeight="1" x14ac:dyDescent="0.3">
      <c r="A293" s="625">
        <v>50</v>
      </c>
      <c r="B293" s="626" t="s">
        <v>537</v>
      </c>
      <c r="C293" s="626">
        <v>89301501</v>
      </c>
      <c r="D293" s="688" t="s">
        <v>4148</v>
      </c>
      <c r="E293" s="689" t="s">
        <v>3025</v>
      </c>
      <c r="F293" s="626" t="s">
        <v>3007</v>
      </c>
      <c r="G293" s="626" t="s">
        <v>3139</v>
      </c>
      <c r="H293" s="626" t="s">
        <v>536</v>
      </c>
      <c r="I293" s="626" t="s">
        <v>895</v>
      </c>
      <c r="J293" s="626" t="s">
        <v>3141</v>
      </c>
      <c r="K293" s="626" t="s">
        <v>3173</v>
      </c>
      <c r="L293" s="627">
        <v>33.68</v>
      </c>
      <c r="M293" s="627">
        <v>67.36</v>
      </c>
      <c r="N293" s="626">
        <v>2</v>
      </c>
      <c r="O293" s="690">
        <v>1</v>
      </c>
      <c r="P293" s="627">
        <v>33.68</v>
      </c>
      <c r="Q293" s="642">
        <v>0.5</v>
      </c>
      <c r="R293" s="626">
        <v>1</v>
      </c>
      <c r="S293" s="642">
        <v>0.5</v>
      </c>
      <c r="T293" s="690">
        <v>0.5</v>
      </c>
      <c r="U293" s="672">
        <v>0.5</v>
      </c>
    </row>
    <row r="294" spans="1:21" ht="14.4" customHeight="1" x14ac:dyDescent="0.3">
      <c r="A294" s="625">
        <v>50</v>
      </c>
      <c r="B294" s="626" t="s">
        <v>537</v>
      </c>
      <c r="C294" s="626">
        <v>89301501</v>
      </c>
      <c r="D294" s="688" t="s">
        <v>4148</v>
      </c>
      <c r="E294" s="689" t="s">
        <v>3025</v>
      </c>
      <c r="F294" s="626" t="s">
        <v>3007</v>
      </c>
      <c r="G294" s="626" t="s">
        <v>3209</v>
      </c>
      <c r="H294" s="626" t="s">
        <v>1511</v>
      </c>
      <c r="I294" s="626" t="s">
        <v>3316</v>
      </c>
      <c r="J294" s="626" t="s">
        <v>3317</v>
      </c>
      <c r="K294" s="626" t="s">
        <v>1536</v>
      </c>
      <c r="L294" s="627">
        <v>41.53</v>
      </c>
      <c r="M294" s="627">
        <v>83.06</v>
      </c>
      <c r="N294" s="626">
        <v>2</v>
      </c>
      <c r="O294" s="690">
        <v>1</v>
      </c>
      <c r="P294" s="627">
        <v>41.53</v>
      </c>
      <c r="Q294" s="642">
        <v>0.5</v>
      </c>
      <c r="R294" s="626">
        <v>1</v>
      </c>
      <c r="S294" s="642">
        <v>0.5</v>
      </c>
      <c r="T294" s="690">
        <v>0.5</v>
      </c>
      <c r="U294" s="672">
        <v>0.5</v>
      </c>
    </row>
    <row r="295" spans="1:21" ht="14.4" customHeight="1" x14ac:dyDescent="0.3">
      <c r="A295" s="625">
        <v>50</v>
      </c>
      <c r="B295" s="626" t="s">
        <v>537</v>
      </c>
      <c r="C295" s="626">
        <v>89301501</v>
      </c>
      <c r="D295" s="688" t="s">
        <v>4148</v>
      </c>
      <c r="E295" s="689" t="s">
        <v>3025</v>
      </c>
      <c r="F295" s="626" t="s">
        <v>3007</v>
      </c>
      <c r="G295" s="626" t="s">
        <v>3209</v>
      </c>
      <c r="H295" s="626" t="s">
        <v>1511</v>
      </c>
      <c r="I295" s="626" t="s">
        <v>1722</v>
      </c>
      <c r="J295" s="626" t="s">
        <v>1723</v>
      </c>
      <c r="K295" s="626" t="s">
        <v>1724</v>
      </c>
      <c r="L295" s="627">
        <v>55.38</v>
      </c>
      <c r="M295" s="627">
        <v>55.38</v>
      </c>
      <c r="N295" s="626">
        <v>1</v>
      </c>
      <c r="O295" s="690">
        <v>0.5</v>
      </c>
      <c r="P295" s="627"/>
      <c r="Q295" s="642">
        <v>0</v>
      </c>
      <c r="R295" s="626"/>
      <c r="S295" s="642">
        <v>0</v>
      </c>
      <c r="T295" s="690"/>
      <c r="U295" s="672">
        <v>0</v>
      </c>
    </row>
    <row r="296" spans="1:21" ht="14.4" customHeight="1" x14ac:dyDescent="0.3">
      <c r="A296" s="625">
        <v>50</v>
      </c>
      <c r="B296" s="626" t="s">
        <v>537</v>
      </c>
      <c r="C296" s="626">
        <v>89301501</v>
      </c>
      <c r="D296" s="688" t="s">
        <v>4148</v>
      </c>
      <c r="E296" s="689" t="s">
        <v>3025</v>
      </c>
      <c r="F296" s="626" t="s">
        <v>3007</v>
      </c>
      <c r="G296" s="626" t="s">
        <v>3088</v>
      </c>
      <c r="H296" s="626" t="s">
        <v>536</v>
      </c>
      <c r="I296" s="626" t="s">
        <v>1064</v>
      </c>
      <c r="J296" s="626" t="s">
        <v>1065</v>
      </c>
      <c r="K296" s="626" t="s">
        <v>604</v>
      </c>
      <c r="L296" s="627">
        <v>101.15</v>
      </c>
      <c r="M296" s="627">
        <v>101.15</v>
      </c>
      <c r="N296" s="626">
        <v>1</v>
      </c>
      <c r="O296" s="690">
        <v>0.5</v>
      </c>
      <c r="P296" s="627"/>
      <c r="Q296" s="642">
        <v>0</v>
      </c>
      <c r="R296" s="626"/>
      <c r="S296" s="642">
        <v>0</v>
      </c>
      <c r="T296" s="690"/>
      <c r="U296" s="672">
        <v>0</v>
      </c>
    </row>
    <row r="297" spans="1:21" ht="14.4" customHeight="1" x14ac:dyDescent="0.3">
      <c r="A297" s="625">
        <v>50</v>
      </c>
      <c r="B297" s="626" t="s">
        <v>537</v>
      </c>
      <c r="C297" s="626">
        <v>89301501</v>
      </c>
      <c r="D297" s="688" t="s">
        <v>4148</v>
      </c>
      <c r="E297" s="689" t="s">
        <v>3025</v>
      </c>
      <c r="F297" s="626" t="s">
        <v>3007</v>
      </c>
      <c r="G297" s="626" t="s">
        <v>3097</v>
      </c>
      <c r="H297" s="626" t="s">
        <v>1511</v>
      </c>
      <c r="I297" s="626" t="s">
        <v>1534</v>
      </c>
      <c r="J297" s="626" t="s">
        <v>2853</v>
      </c>
      <c r="K297" s="626" t="s">
        <v>1536</v>
      </c>
      <c r="L297" s="627">
        <v>134.84</v>
      </c>
      <c r="M297" s="627">
        <v>404.52</v>
      </c>
      <c r="N297" s="626">
        <v>3</v>
      </c>
      <c r="O297" s="690">
        <v>1.5</v>
      </c>
      <c r="P297" s="627"/>
      <c r="Q297" s="642">
        <v>0</v>
      </c>
      <c r="R297" s="626"/>
      <c r="S297" s="642">
        <v>0</v>
      </c>
      <c r="T297" s="690"/>
      <c r="U297" s="672">
        <v>0</v>
      </c>
    </row>
    <row r="298" spans="1:21" ht="14.4" customHeight="1" x14ac:dyDescent="0.3">
      <c r="A298" s="625">
        <v>50</v>
      </c>
      <c r="B298" s="626" t="s">
        <v>537</v>
      </c>
      <c r="C298" s="626">
        <v>89301501</v>
      </c>
      <c r="D298" s="688" t="s">
        <v>4148</v>
      </c>
      <c r="E298" s="689" t="s">
        <v>3025</v>
      </c>
      <c r="F298" s="626" t="s">
        <v>3007</v>
      </c>
      <c r="G298" s="626" t="s">
        <v>3097</v>
      </c>
      <c r="H298" s="626" t="s">
        <v>1511</v>
      </c>
      <c r="I298" s="626" t="s">
        <v>3100</v>
      </c>
      <c r="J298" s="626" t="s">
        <v>1516</v>
      </c>
      <c r="K298" s="626" t="s">
        <v>2855</v>
      </c>
      <c r="L298" s="627">
        <v>75.86</v>
      </c>
      <c r="M298" s="627">
        <v>151.72</v>
      </c>
      <c r="N298" s="626">
        <v>2</v>
      </c>
      <c r="O298" s="690">
        <v>1</v>
      </c>
      <c r="P298" s="627">
        <v>75.86</v>
      </c>
      <c r="Q298" s="642">
        <v>0.5</v>
      </c>
      <c r="R298" s="626">
        <v>1</v>
      </c>
      <c r="S298" s="642">
        <v>0.5</v>
      </c>
      <c r="T298" s="690">
        <v>0.5</v>
      </c>
      <c r="U298" s="672">
        <v>0.5</v>
      </c>
    </row>
    <row r="299" spans="1:21" ht="14.4" customHeight="1" x14ac:dyDescent="0.3">
      <c r="A299" s="625">
        <v>50</v>
      </c>
      <c r="B299" s="626" t="s">
        <v>537</v>
      </c>
      <c r="C299" s="626">
        <v>89301501</v>
      </c>
      <c r="D299" s="688" t="s">
        <v>4148</v>
      </c>
      <c r="E299" s="689" t="s">
        <v>3025</v>
      </c>
      <c r="F299" s="626" t="s">
        <v>3007</v>
      </c>
      <c r="G299" s="626" t="s">
        <v>3097</v>
      </c>
      <c r="H299" s="626" t="s">
        <v>1511</v>
      </c>
      <c r="I299" s="626" t="s">
        <v>1591</v>
      </c>
      <c r="J299" s="626" t="s">
        <v>2856</v>
      </c>
      <c r="K299" s="626" t="s">
        <v>585</v>
      </c>
      <c r="L299" s="627">
        <v>101.16</v>
      </c>
      <c r="M299" s="627">
        <v>202.32</v>
      </c>
      <c r="N299" s="626">
        <v>2</v>
      </c>
      <c r="O299" s="690">
        <v>1</v>
      </c>
      <c r="P299" s="627"/>
      <c r="Q299" s="642">
        <v>0</v>
      </c>
      <c r="R299" s="626"/>
      <c r="S299" s="642">
        <v>0</v>
      </c>
      <c r="T299" s="690"/>
      <c r="U299" s="672">
        <v>0</v>
      </c>
    </row>
    <row r="300" spans="1:21" ht="14.4" customHeight="1" x14ac:dyDescent="0.3">
      <c r="A300" s="625">
        <v>50</v>
      </c>
      <c r="B300" s="626" t="s">
        <v>537</v>
      </c>
      <c r="C300" s="626">
        <v>89301501</v>
      </c>
      <c r="D300" s="688" t="s">
        <v>4148</v>
      </c>
      <c r="E300" s="689" t="s">
        <v>3025</v>
      </c>
      <c r="F300" s="626" t="s">
        <v>3007</v>
      </c>
      <c r="G300" s="626" t="s">
        <v>3101</v>
      </c>
      <c r="H300" s="626" t="s">
        <v>1511</v>
      </c>
      <c r="I300" s="626" t="s">
        <v>1648</v>
      </c>
      <c r="J300" s="626" t="s">
        <v>1649</v>
      </c>
      <c r="K300" s="626" t="s">
        <v>601</v>
      </c>
      <c r="L300" s="627">
        <v>349.77</v>
      </c>
      <c r="M300" s="627">
        <v>699.54</v>
      </c>
      <c r="N300" s="626">
        <v>2</v>
      </c>
      <c r="O300" s="690">
        <v>1</v>
      </c>
      <c r="P300" s="627"/>
      <c r="Q300" s="642">
        <v>0</v>
      </c>
      <c r="R300" s="626"/>
      <c r="S300" s="642">
        <v>0</v>
      </c>
      <c r="T300" s="690"/>
      <c r="U300" s="672">
        <v>0</v>
      </c>
    </row>
    <row r="301" spans="1:21" ht="14.4" customHeight="1" x14ac:dyDescent="0.3">
      <c r="A301" s="625">
        <v>50</v>
      </c>
      <c r="B301" s="626" t="s">
        <v>537</v>
      </c>
      <c r="C301" s="626">
        <v>89301501</v>
      </c>
      <c r="D301" s="688" t="s">
        <v>4148</v>
      </c>
      <c r="E301" s="689" t="s">
        <v>3025</v>
      </c>
      <c r="F301" s="626" t="s">
        <v>3007</v>
      </c>
      <c r="G301" s="626" t="s">
        <v>3101</v>
      </c>
      <c r="H301" s="626" t="s">
        <v>1511</v>
      </c>
      <c r="I301" s="626" t="s">
        <v>1648</v>
      </c>
      <c r="J301" s="626" t="s">
        <v>1649</v>
      </c>
      <c r="K301" s="626" t="s">
        <v>601</v>
      </c>
      <c r="L301" s="627">
        <v>367.41</v>
      </c>
      <c r="M301" s="627">
        <v>734.82</v>
      </c>
      <c r="N301" s="626">
        <v>2</v>
      </c>
      <c r="O301" s="690">
        <v>1</v>
      </c>
      <c r="P301" s="627"/>
      <c r="Q301" s="642">
        <v>0</v>
      </c>
      <c r="R301" s="626"/>
      <c r="S301" s="642">
        <v>0</v>
      </c>
      <c r="T301" s="690"/>
      <c r="U301" s="672">
        <v>0</v>
      </c>
    </row>
    <row r="302" spans="1:21" ht="14.4" customHeight="1" x14ac:dyDescent="0.3">
      <c r="A302" s="625">
        <v>50</v>
      </c>
      <c r="B302" s="626" t="s">
        <v>537</v>
      </c>
      <c r="C302" s="626">
        <v>89301501</v>
      </c>
      <c r="D302" s="688" t="s">
        <v>4148</v>
      </c>
      <c r="E302" s="689" t="s">
        <v>3025</v>
      </c>
      <c r="F302" s="626" t="s">
        <v>3007</v>
      </c>
      <c r="G302" s="626" t="s">
        <v>3180</v>
      </c>
      <c r="H302" s="626" t="s">
        <v>536</v>
      </c>
      <c r="I302" s="626" t="s">
        <v>3318</v>
      </c>
      <c r="J302" s="626" t="s">
        <v>3319</v>
      </c>
      <c r="K302" s="626" t="s">
        <v>3320</v>
      </c>
      <c r="L302" s="627">
        <v>44.96</v>
      </c>
      <c r="M302" s="627">
        <v>44.96</v>
      </c>
      <c r="N302" s="626">
        <v>1</v>
      </c>
      <c r="O302" s="690">
        <v>0.5</v>
      </c>
      <c r="P302" s="627"/>
      <c r="Q302" s="642">
        <v>0</v>
      </c>
      <c r="R302" s="626"/>
      <c r="S302" s="642">
        <v>0</v>
      </c>
      <c r="T302" s="690"/>
      <c r="U302" s="672">
        <v>0</v>
      </c>
    </row>
    <row r="303" spans="1:21" ht="14.4" customHeight="1" x14ac:dyDescent="0.3">
      <c r="A303" s="625">
        <v>50</v>
      </c>
      <c r="B303" s="626" t="s">
        <v>537</v>
      </c>
      <c r="C303" s="626">
        <v>89301501</v>
      </c>
      <c r="D303" s="688" t="s">
        <v>4148</v>
      </c>
      <c r="E303" s="689" t="s">
        <v>3025</v>
      </c>
      <c r="F303" s="626" t="s">
        <v>3007</v>
      </c>
      <c r="G303" s="626" t="s">
        <v>3180</v>
      </c>
      <c r="H303" s="626" t="s">
        <v>536</v>
      </c>
      <c r="I303" s="626" t="s">
        <v>2377</v>
      </c>
      <c r="J303" s="626" t="s">
        <v>1232</v>
      </c>
      <c r="K303" s="626" t="s">
        <v>3321</v>
      </c>
      <c r="L303" s="627">
        <v>29.97</v>
      </c>
      <c r="M303" s="627">
        <v>29.97</v>
      </c>
      <c r="N303" s="626">
        <v>1</v>
      </c>
      <c r="O303" s="690">
        <v>0.5</v>
      </c>
      <c r="P303" s="627">
        <v>29.97</v>
      </c>
      <c r="Q303" s="642">
        <v>1</v>
      </c>
      <c r="R303" s="626">
        <v>1</v>
      </c>
      <c r="S303" s="642">
        <v>1</v>
      </c>
      <c r="T303" s="690">
        <v>0.5</v>
      </c>
      <c r="U303" s="672">
        <v>1</v>
      </c>
    </row>
    <row r="304" spans="1:21" ht="14.4" customHeight="1" x14ac:dyDescent="0.3">
      <c r="A304" s="625">
        <v>50</v>
      </c>
      <c r="B304" s="626" t="s">
        <v>537</v>
      </c>
      <c r="C304" s="626">
        <v>89301501</v>
      </c>
      <c r="D304" s="688" t="s">
        <v>4148</v>
      </c>
      <c r="E304" s="689" t="s">
        <v>3025</v>
      </c>
      <c r="F304" s="626" t="s">
        <v>3007</v>
      </c>
      <c r="G304" s="626" t="s">
        <v>3180</v>
      </c>
      <c r="H304" s="626" t="s">
        <v>536</v>
      </c>
      <c r="I304" s="626" t="s">
        <v>1003</v>
      </c>
      <c r="J304" s="626" t="s">
        <v>1004</v>
      </c>
      <c r="K304" s="626" t="s">
        <v>3256</v>
      </c>
      <c r="L304" s="627">
        <v>112.13</v>
      </c>
      <c r="M304" s="627">
        <v>112.13</v>
      </c>
      <c r="N304" s="626">
        <v>1</v>
      </c>
      <c r="O304" s="690">
        <v>0.5</v>
      </c>
      <c r="P304" s="627"/>
      <c r="Q304" s="642">
        <v>0</v>
      </c>
      <c r="R304" s="626"/>
      <c r="S304" s="642">
        <v>0</v>
      </c>
      <c r="T304" s="690"/>
      <c r="U304" s="672">
        <v>0</v>
      </c>
    </row>
    <row r="305" spans="1:21" ht="14.4" customHeight="1" x14ac:dyDescent="0.3">
      <c r="A305" s="625">
        <v>50</v>
      </c>
      <c r="B305" s="626" t="s">
        <v>537</v>
      </c>
      <c r="C305" s="626">
        <v>89301501</v>
      </c>
      <c r="D305" s="688" t="s">
        <v>4148</v>
      </c>
      <c r="E305" s="689" t="s">
        <v>3025</v>
      </c>
      <c r="F305" s="626" t="s">
        <v>3007</v>
      </c>
      <c r="G305" s="626" t="s">
        <v>3281</v>
      </c>
      <c r="H305" s="626" t="s">
        <v>536</v>
      </c>
      <c r="I305" s="626" t="s">
        <v>873</v>
      </c>
      <c r="J305" s="626" t="s">
        <v>3282</v>
      </c>
      <c r="K305" s="626" t="s">
        <v>3283</v>
      </c>
      <c r="L305" s="627">
        <v>0</v>
      </c>
      <c r="M305" s="627">
        <v>0</v>
      </c>
      <c r="N305" s="626">
        <v>1</v>
      </c>
      <c r="O305" s="690">
        <v>1</v>
      </c>
      <c r="P305" s="627">
        <v>0</v>
      </c>
      <c r="Q305" s="642"/>
      <c r="R305" s="626">
        <v>1</v>
      </c>
      <c r="S305" s="642">
        <v>1</v>
      </c>
      <c r="T305" s="690">
        <v>1</v>
      </c>
      <c r="U305" s="672">
        <v>1</v>
      </c>
    </row>
    <row r="306" spans="1:21" ht="14.4" customHeight="1" x14ac:dyDescent="0.3">
      <c r="A306" s="625">
        <v>50</v>
      </c>
      <c r="B306" s="626" t="s">
        <v>537</v>
      </c>
      <c r="C306" s="626">
        <v>89301501</v>
      </c>
      <c r="D306" s="688" t="s">
        <v>4148</v>
      </c>
      <c r="E306" s="689" t="s">
        <v>3025</v>
      </c>
      <c r="F306" s="626" t="s">
        <v>3007</v>
      </c>
      <c r="G306" s="626" t="s">
        <v>3104</v>
      </c>
      <c r="H306" s="626" t="s">
        <v>536</v>
      </c>
      <c r="I306" s="626" t="s">
        <v>3105</v>
      </c>
      <c r="J306" s="626" t="s">
        <v>807</v>
      </c>
      <c r="K306" s="626" t="s">
        <v>3106</v>
      </c>
      <c r="L306" s="627">
        <v>43.99</v>
      </c>
      <c r="M306" s="627">
        <v>87.98</v>
      </c>
      <c r="N306" s="626">
        <v>2</v>
      </c>
      <c r="O306" s="690">
        <v>1.5</v>
      </c>
      <c r="P306" s="627">
        <v>43.99</v>
      </c>
      <c r="Q306" s="642">
        <v>0.5</v>
      </c>
      <c r="R306" s="626">
        <v>1</v>
      </c>
      <c r="S306" s="642">
        <v>0.5</v>
      </c>
      <c r="T306" s="690">
        <v>0.5</v>
      </c>
      <c r="U306" s="672">
        <v>0.33333333333333331</v>
      </c>
    </row>
    <row r="307" spans="1:21" ht="14.4" customHeight="1" x14ac:dyDescent="0.3">
      <c r="A307" s="625">
        <v>50</v>
      </c>
      <c r="B307" s="626" t="s">
        <v>537</v>
      </c>
      <c r="C307" s="626">
        <v>89301501</v>
      </c>
      <c r="D307" s="688" t="s">
        <v>4148</v>
      </c>
      <c r="E307" s="689" t="s">
        <v>3025</v>
      </c>
      <c r="F307" s="626" t="s">
        <v>3007</v>
      </c>
      <c r="G307" s="626" t="s">
        <v>3104</v>
      </c>
      <c r="H307" s="626" t="s">
        <v>536</v>
      </c>
      <c r="I307" s="626" t="s">
        <v>3322</v>
      </c>
      <c r="J307" s="626" t="s">
        <v>3323</v>
      </c>
      <c r="K307" s="626" t="s">
        <v>3324</v>
      </c>
      <c r="L307" s="627">
        <v>131.96</v>
      </c>
      <c r="M307" s="627">
        <v>131.96</v>
      </c>
      <c r="N307" s="626">
        <v>1</v>
      </c>
      <c r="O307" s="690">
        <v>0.5</v>
      </c>
      <c r="P307" s="627"/>
      <c r="Q307" s="642">
        <v>0</v>
      </c>
      <c r="R307" s="626"/>
      <c r="S307" s="642">
        <v>0</v>
      </c>
      <c r="T307" s="690"/>
      <c r="U307" s="672">
        <v>0</v>
      </c>
    </row>
    <row r="308" spans="1:21" ht="14.4" customHeight="1" x14ac:dyDescent="0.3">
      <c r="A308" s="625">
        <v>50</v>
      </c>
      <c r="B308" s="626" t="s">
        <v>537</v>
      </c>
      <c r="C308" s="626">
        <v>89301501</v>
      </c>
      <c r="D308" s="688" t="s">
        <v>4148</v>
      </c>
      <c r="E308" s="689" t="s">
        <v>3025</v>
      </c>
      <c r="F308" s="626" t="s">
        <v>3007</v>
      </c>
      <c r="G308" s="626" t="s">
        <v>3220</v>
      </c>
      <c r="H308" s="626" t="s">
        <v>536</v>
      </c>
      <c r="I308" s="626" t="s">
        <v>1883</v>
      </c>
      <c r="J308" s="626" t="s">
        <v>1884</v>
      </c>
      <c r="K308" s="626" t="s">
        <v>3221</v>
      </c>
      <c r="L308" s="627">
        <v>210.11</v>
      </c>
      <c r="M308" s="627">
        <v>210.11</v>
      </c>
      <c r="N308" s="626">
        <v>1</v>
      </c>
      <c r="O308" s="690">
        <v>0.5</v>
      </c>
      <c r="P308" s="627"/>
      <c r="Q308" s="642">
        <v>0</v>
      </c>
      <c r="R308" s="626"/>
      <c r="S308" s="642">
        <v>0</v>
      </c>
      <c r="T308" s="690"/>
      <c r="U308" s="672">
        <v>0</v>
      </c>
    </row>
    <row r="309" spans="1:21" ht="14.4" customHeight="1" x14ac:dyDescent="0.3">
      <c r="A309" s="625">
        <v>50</v>
      </c>
      <c r="B309" s="626" t="s">
        <v>537</v>
      </c>
      <c r="C309" s="626">
        <v>89301501</v>
      </c>
      <c r="D309" s="688" t="s">
        <v>4148</v>
      </c>
      <c r="E309" s="689" t="s">
        <v>3025</v>
      </c>
      <c r="F309" s="626" t="s">
        <v>3007</v>
      </c>
      <c r="G309" s="626" t="s">
        <v>3325</v>
      </c>
      <c r="H309" s="626" t="s">
        <v>1511</v>
      </c>
      <c r="I309" s="626" t="s">
        <v>1530</v>
      </c>
      <c r="J309" s="626" t="s">
        <v>1531</v>
      </c>
      <c r="K309" s="626" t="s">
        <v>2869</v>
      </c>
      <c r="L309" s="627">
        <v>254.43</v>
      </c>
      <c r="M309" s="627">
        <v>254.43</v>
      </c>
      <c r="N309" s="626">
        <v>1</v>
      </c>
      <c r="O309" s="690">
        <v>1</v>
      </c>
      <c r="P309" s="627"/>
      <c r="Q309" s="642">
        <v>0</v>
      </c>
      <c r="R309" s="626"/>
      <c r="S309" s="642">
        <v>0</v>
      </c>
      <c r="T309" s="690"/>
      <c r="U309" s="672">
        <v>0</v>
      </c>
    </row>
    <row r="310" spans="1:21" ht="14.4" customHeight="1" x14ac:dyDescent="0.3">
      <c r="A310" s="625">
        <v>50</v>
      </c>
      <c r="B310" s="626" t="s">
        <v>537</v>
      </c>
      <c r="C310" s="626">
        <v>89301501</v>
      </c>
      <c r="D310" s="688" t="s">
        <v>4148</v>
      </c>
      <c r="E310" s="689" t="s">
        <v>3025</v>
      </c>
      <c r="F310" s="626" t="s">
        <v>3007</v>
      </c>
      <c r="G310" s="626" t="s">
        <v>3326</v>
      </c>
      <c r="H310" s="626" t="s">
        <v>536</v>
      </c>
      <c r="I310" s="626" t="s">
        <v>3327</v>
      </c>
      <c r="J310" s="626" t="s">
        <v>3328</v>
      </c>
      <c r="K310" s="626" t="s">
        <v>3329</v>
      </c>
      <c r="L310" s="627">
        <v>553.4</v>
      </c>
      <c r="M310" s="627">
        <v>553.4</v>
      </c>
      <c r="N310" s="626">
        <v>1</v>
      </c>
      <c r="O310" s="690">
        <v>0.5</v>
      </c>
      <c r="P310" s="627"/>
      <c r="Q310" s="642">
        <v>0</v>
      </c>
      <c r="R310" s="626"/>
      <c r="S310" s="642">
        <v>0</v>
      </c>
      <c r="T310" s="690"/>
      <c r="U310" s="672">
        <v>0</v>
      </c>
    </row>
    <row r="311" spans="1:21" ht="14.4" customHeight="1" x14ac:dyDescent="0.3">
      <c r="A311" s="625">
        <v>50</v>
      </c>
      <c r="B311" s="626" t="s">
        <v>537</v>
      </c>
      <c r="C311" s="626">
        <v>89301501</v>
      </c>
      <c r="D311" s="688" t="s">
        <v>4148</v>
      </c>
      <c r="E311" s="689" t="s">
        <v>3025</v>
      </c>
      <c r="F311" s="626" t="s">
        <v>3007</v>
      </c>
      <c r="G311" s="626" t="s">
        <v>3107</v>
      </c>
      <c r="H311" s="626" t="s">
        <v>1511</v>
      </c>
      <c r="I311" s="626" t="s">
        <v>3222</v>
      </c>
      <c r="J311" s="626" t="s">
        <v>3223</v>
      </c>
      <c r="K311" s="626" t="s">
        <v>3111</v>
      </c>
      <c r="L311" s="627">
        <v>143.71</v>
      </c>
      <c r="M311" s="627">
        <v>431.13</v>
      </c>
      <c r="N311" s="626">
        <v>3</v>
      </c>
      <c r="O311" s="690">
        <v>1.5</v>
      </c>
      <c r="P311" s="627">
        <v>287.42</v>
      </c>
      <c r="Q311" s="642">
        <v>0.66666666666666674</v>
      </c>
      <c r="R311" s="626">
        <v>2</v>
      </c>
      <c r="S311" s="642">
        <v>0.66666666666666663</v>
      </c>
      <c r="T311" s="690">
        <v>1</v>
      </c>
      <c r="U311" s="672">
        <v>0.66666666666666663</v>
      </c>
    </row>
    <row r="312" spans="1:21" ht="14.4" customHeight="1" x14ac:dyDescent="0.3">
      <c r="A312" s="625">
        <v>50</v>
      </c>
      <c r="B312" s="626" t="s">
        <v>537</v>
      </c>
      <c r="C312" s="626">
        <v>89301501</v>
      </c>
      <c r="D312" s="688" t="s">
        <v>4148</v>
      </c>
      <c r="E312" s="689" t="s">
        <v>3025</v>
      </c>
      <c r="F312" s="626" t="s">
        <v>3007</v>
      </c>
      <c r="G312" s="626" t="s">
        <v>3107</v>
      </c>
      <c r="H312" s="626" t="s">
        <v>536</v>
      </c>
      <c r="I312" s="626" t="s">
        <v>3110</v>
      </c>
      <c r="J312" s="626" t="s">
        <v>3109</v>
      </c>
      <c r="K312" s="626" t="s">
        <v>3111</v>
      </c>
      <c r="L312" s="627">
        <v>143.71</v>
      </c>
      <c r="M312" s="627">
        <v>143.71</v>
      </c>
      <c r="N312" s="626">
        <v>1</v>
      </c>
      <c r="O312" s="690">
        <v>0.5</v>
      </c>
      <c r="P312" s="627">
        <v>143.71</v>
      </c>
      <c r="Q312" s="642">
        <v>1</v>
      </c>
      <c r="R312" s="626">
        <v>1</v>
      </c>
      <c r="S312" s="642">
        <v>1</v>
      </c>
      <c r="T312" s="690">
        <v>0.5</v>
      </c>
      <c r="U312" s="672">
        <v>1</v>
      </c>
    </row>
    <row r="313" spans="1:21" ht="14.4" customHeight="1" x14ac:dyDescent="0.3">
      <c r="A313" s="625">
        <v>50</v>
      </c>
      <c r="B313" s="626" t="s">
        <v>537</v>
      </c>
      <c r="C313" s="626">
        <v>89301501</v>
      </c>
      <c r="D313" s="688" t="s">
        <v>4148</v>
      </c>
      <c r="E313" s="689" t="s">
        <v>3025</v>
      </c>
      <c r="F313" s="626" t="s">
        <v>3007</v>
      </c>
      <c r="G313" s="626" t="s">
        <v>3112</v>
      </c>
      <c r="H313" s="626" t="s">
        <v>536</v>
      </c>
      <c r="I313" s="626" t="s">
        <v>3330</v>
      </c>
      <c r="J313" s="626" t="s">
        <v>829</v>
      </c>
      <c r="K313" s="626" t="s">
        <v>3331</v>
      </c>
      <c r="L313" s="627">
        <v>110.66</v>
      </c>
      <c r="M313" s="627">
        <v>110.66</v>
      </c>
      <c r="N313" s="626">
        <v>1</v>
      </c>
      <c r="O313" s="690">
        <v>1</v>
      </c>
      <c r="P313" s="627">
        <v>110.66</v>
      </c>
      <c r="Q313" s="642">
        <v>1</v>
      </c>
      <c r="R313" s="626">
        <v>1</v>
      </c>
      <c r="S313" s="642">
        <v>1</v>
      </c>
      <c r="T313" s="690">
        <v>1</v>
      </c>
      <c r="U313" s="672">
        <v>1</v>
      </c>
    </row>
    <row r="314" spans="1:21" ht="14.4" customHeight="1" x14ac:dyDescent="0.3">
      <c r="A314" s="625">
        <v>50</v>
      </c>
      <c r="B314" s="626" t="s">
        <v>537</v>
      </c>
      <c r="C314" s="626">
        <v>89301501</v>
      </c>
      <c r="D314" s="688" t="s">
        <v>4148</v>
      </c>
      <c r="E314" s="689" t="s">
        <v>3025</v>
      </c>
      <c r="F314" s="626" t="s">
        <v>3007</v>
      </c>
      <c r="G314" s="626" t="s">
        <v>3293</v>
      </c>
      <c r="H314" s="626" t="s">
        <v>536</v>
      </c>
      <c r="I314" s="626" t="s">
        <v>1076</v>
      </c>
      <c r="J314" s="626" t="s">
        <v>1077</v>
      </c>
      <c r="K314" s="626" t="s">
        <v>1078</v>
      </c>
      <c r="L314" s="627">
        <v>134.12</v>
      </c>
      <c r="M314" s="627">
        <v>134.12</v>
      </c>
      <c r="N314" s="626">
        <v>1</v>
      </c>
      <c r="O314" s="690">
        <v>0.5</v>
      </c>
      <c r="P314" s="627"/>
      <c r="Q314" s="642">
        <v>0</v>
      </c>
      <c r="R314" s="626"/>
      <c r="S314" s="642">
        <v>0</v>
      </c>
      <c r="T314" s="690"/>
      <c r="U314" s="672">
        <v>0</v>
      </c>
    </row>
    <row r="315" spans="1:21" ht="14.4" customHeight="1" x14ac:dyDescent="0.3">
      <c r="A315" s="625">
        <v>50</v>
      </c>
      <c r="B315" s="626" t="s">
        <v>537</v>
      </c>
      <c r="C315" s="626">
        <v>89301501</v>
      </c>
      <c r="D315" s="688" t="s">
        <v>4148</v>
      </c>
      <c r="E315" s="689" t="s">
        <v>3025</v>
      </c>
      <c r="F315" s="626" t="s">
        <v>3007</v>
      </c>
      <c r="G315" s="626" t="s">
        <v>3114</v>
      </c>
      <c r="H315" s="626" t="s">
        <v>536</v>
      </c>
      <c r="I315" s="626" t="s">
        <v>3332</v>
      </c>
      <c r="J315" s="626" t="s">
        <v>3264</v>
      </c>
      <c r="K315" s="626" t="s">
        <v>3117</v>
      </c>
      <c r="L315" s="627">
        <v>96.57</v>
      </c>
      <c r="M315" s="627">
        <v>96.57</v>
      </c>
      <c r="N315" s="626">
        <v>1</v>
      </c>
      <c r="O315" s="690">
        <v>0.5</v>
      </c>
      <c r="P315" s="627"/>
      <c r="Q315" s="642">
        <v>0</v>
      </c>
      <c r="R315" s="626"/>
      <c r="S315" s="642">
        <v>0</v>
      </c>
      <c r="T315" s="690"/>
      <c r="U315" s="672">
        <v>0</v>
      </c>
    </row>
    <row r="316" spans="1:21" ht="14.4" customHeight="1" x14ac:dyDescent="0.3">
      <c r="A316" s="625">
        <v>50</v>
      </c>
      <c r="B316" s="626" t="s">
        <v>537</v>
      </c>
      <c r="C316" s="626">
        <v>89301501</v>
      </c>
      <c r="D316" s="688" t="s">
        <v>4148</v>
      </c>
      <c r="E316" s="689" t="s">
        <v>3025</v>
      </c>
      <c r="F316" s="626" t="s">
        <v>3007</v>
      </c>
      <c r="G316" s="626" t="s">
        <v>3114</v>
      </c>
      <c r="H316" s="626" t="s">
        <v>1511</v>
      </c>
      <c r="I316" s="626" t="s">
        <v>3115</v>
      </c>
      <c r="J316" s="626" t="s">
        <v>3116</v>
      </c>
      <c r="K316" s="626" t="s">
        <v>3117</v>
      </c>
      <c r="L316" s="627">
        <v>96.57</v>
      </c>
      <c r="M316" s="627">
        <v>96.57</v>
      </c>
      <c r="N316" s="626">
        <v>1</v>
      </c>
      <c r="O316" s="690">
        <v>0.5</v>
      </c>
      <c r="P316" s="627"/>
      <c r="Q316" s="642">
        <v>0</v>
      </c>
      <c r="R316" s="626"/>
      <c r="S316" s="642">
        <v>0</v>
      </c>
      <c r="T316" s="690"/>
      <c r="U316" s="672">
        <v>0</v>
      </c>
    </row>
    <row r="317" spans="1:21" ht="14.4" customHeight="1" x14ac:dyDescent="0.3">
      <c r="A317" s="625">
        <v>50</v>
      </c>
      <c r="B317" s="626" t="s">
        <v>537</v>
      </c>
      <c r="C317" s="626">
        <v>89301501</v>
      </c>
      <c r="D317" s="688" t="s">
        <v>4148</v>
      </c>
      <c r="E317" s="689" t="s">
        <v>3025</v>
      </c>
      <c r="F317" s="626" t="s">
        <v>3007</v>
      </c>
      <c r="G317" s="626" t="s">
        <v>3114</v>
      </c>
      <c r="H317" s="626" t="s">
        <v>1511</v>
      </c>
      <c r="I317" s="626" t="s">
        <v>1630</v>
      </c>
      <c r="J317" s="626" t="s">
        <v>2824</v>
      </c>
      <c r="K317" s="626" t="s">
        <v>1661</v>
      </c>
      <c r="L317" s="627">
        <v>193.14</v>
      </c>
      <c r="M317" s="627">
        <v>386.28</v>
      </c>
      <c r="N317" s="626">
        <v>2</v>
      </c>
      <c r="O317" s="690">
        <v>1</v>
      </c>
      <c r="P317" s="627">
        <v>386.28</v>
      </c>
      <c r="Q317" s="642">
        <v>1</v>
      </c>
      <c r="R317" s="626">
        <v>2</v>
      </c>
      <c r="S317" s="642">
        <v>1</v>
      </c>
      <c r="T317" s="690">
        <v>1</v>
      </c>
      <c r="U317" s="672">
        <v>1</v>
      </c>
    </row>
    <row r="318" spans="1:21" ht="14.4" customHeight="1" x14ac:dyDescent="0.3">
      <c r="A318" s="625">
        <v>50</v>
      </c>
      <c r="B318" s="626" t="s">
        <v>537</v>
      </c>
      <c r="C318" s="626">
        <v>89301501</v>
      </c>
      <c r="D318" s="688" t="s">
        <v>4148</v>
      </c>
      <c r="E318" s="689" t="s">
        <v>3026</v>
      </c>
      <c r="F318" s="626" t="s">
        <v>3007</v>
      </c>
      <c r="G318" s="626" t="s">
        <v>3029</v>
      </c>
      <c r="H318" s="626" t="s">
        <v>1511</v>
      </c>
      <c r="I318" s="626" t="s">
        <v>1523</v>
      </c>
      <c r="J318" s="626" t="s">
        <v>1524</v>
      </c>
      <c r="K318" s="626" t="s">
        <v>2830</v>
      </c>
      <c r="L318" s="627">
        <v>121.16</v>
      </c>
      <c r="M318" s="627">
        <v>121.16</v>
      </c>
      <c r="N318" s="626">
        <v>1</v>
      </c>
      <c r="O318" s="690">
        <v>0.5</v>
      </c>
      <c r="P318" s="627"/>
      <c r="Q318" s="642">
        <v>0</v>
      </c>
      <c r="R318" s="626"/>
      <c r="S318" s="642">
        <v>0</v>
      </c>
      <c r="T318" s="690"/>
      <c r="U318" s="672">
        <v>0</v>
      </c>
    </row>
    <row r="319" spans="1:21" ht="14.4" customHeight="1" x14ac:dyDescent="0.3">
      <c r="A319" s="625">
        <v>50</v>
      </c>
      <c r="B319" s="626" t="s">
        <v>537</v>
      </c>
      <c r="C319" s="626">
        <v>89301501</v>
      </c>
      <c r="D319" s="688" t="s">
        <v>4148</v>
      </c>
      <c r="E319" s="689" t="s">
        <v>3026</v>
      </c>
      <c r="F319" s="626" t="s">
        <v>3007</v>
      </c>
      <c r="G319" s="626" t="s">
        <v>3030</v>
      </c>
      <c r="H319" s="626" t="s">
        <v>1511</v>
      </c>
      <c r="I319" s="626" t="s">
        <v>1663</v>
      </c>
      <c r="J319" s="626" t="s">
        <v>1660</v>
      </c>
      <c r="K319" s="626" t="s">
        <v>585</v>
      </c>
      <c r="L319" s="627">
        <v>60.92</v>
      </c>
      <c r="M319" s="627">
        <v>60.92</v>
      </c>
      <c r="N319" s="626">
        <v>1</v>
      </c>
      <c r="O319" s="690">
        <v>0.5</v>
      </c>
      <c r="P319" s="627"/>
      <c r="Q319" s="642">
        <v>0</v>
      </c>
      <c r="R319" s="626"/>
      <c r="S319" s="642">
        <v>0</v>
      </c>
      <c r="T319" s="690"/>
      <c r="U319" s="672">
        <v>0</v>
      </c>
    </row>
    <row r="320" spans="1:21" ht="14.4" customHeight="1" x14ac:dyDescent="0.3">
      <c r="A320" s="625">
        <v>50</v>
      </c>
      <c r="B320" s="626" t="s">
        <v>537</v>
      </c>
      <c r="C320" s="626">
        <v>89301501</v>
      </c>
      <c r="D320" s="688" t="s">
        <v>4148</v>
      </c>
      <c r="E320" s="689" t="s">
        <v>3026</v>
      </c>
      <c r="F320" s="626" t="s">
        <v>3007</v>
      </c>
      <c r="G320" s="626" t="s">
        <v>3036</v>
      </c>
      <c r="H320" s="626" t="s">
        <v>1511</v>
      </c>
      <c r="I320" s="626" t="s">
        <v>1707</v>
      </c>
      <c r="J320" s="626" t="s">
        <v>1712</v>
      </c>
      <c r="K320" s="626" t="s">
        <v>1742</v>
      </c>
      <c r="L320" s="627">
        <v>367.41</v>
      </c>
      <c r="M320" s="627">
        <v>367.41</v>
      </c>
      <c r="N320" s="626">
        <v>1</v>
      </c>
      <c r="O320" s="690">
        <v>0.5</v>
      </c>
      <c r="P320" s="627">
        <v>367.41</v>
      </c>
      <c r="Q320" s="642">
        <v>1</v>
      </c>
      <c r="R320" s="626">
        <v>1</v>
      </c>
      <c r="S320" s="642">
        <v>1</v>
      </c>
      <c r="T320" s="690">
        <v>0.5</v>
      </c>
      <c r="U320" s="672">
        <v>1</v>
      </c>
    </row>
    <row r="321" spans="1:21" ht="14.4" customHeight="1" x14ac:dyDescent="0.3">
      <c r="A321" s="625">
        <v>50</v>
      </c>
      <c r="B321" s="626" t="s">
        <v>537</v>
      </c>
      <c r="C321" s="626">
        <v>89301501</v>
      </c>
      <c r="D321" s="688" t="s">
        <v>4148</v>
      </c>
      <c r="E321" s="689" t="s">
        <v>3026</v>
      </c>
      <c r="F321" s="626" t="s">
        <v>3007</v>
      </c>
      <c r="G321" s="626" t="s">
        <v>3046</v>
      </c>
      <c r="H321" s="626" t="s">
        <v>536</v>
      </c>
      <c r="I321" s="626" t="s">
        <v>564</v>
      </c>
      <c r="J321" s="626" t="s">
        <v>2843</v>
      </c>
      <c r="K321" s="626" t="s">
        <v>2844</v>
      </c>
      <c r="L321" s="627">
        <v>31.43</v>
      </c>
      <c r="M321" s="627">
        <v>94.289999999999992</v>
      </c>
      <c r="N321" s="626">
        <v>3</v>
      </c>
      <c r="O321" s="690">
        <v>1.5</v>
      </c>
      <c r="P321" s="627">
        <v>31.43</v>
      </c>
      <c r="Q321" s="642">
        <v>0.33333333333333337</v>
      </c>
      <c r="R321" s="626">
        <v>1</v>
      </c>
      <c r="S321" s="642">
        <v>0.33333333333333331</v>
      </c>
      <c r="T321" s="690">
        <v>0.5</v>
      </c>
      <c r="U321" s="672">
        <v>0.33333333333333331</v>
      </c>
    </row>
    <row r="322" spans="1:21" ht="14.4" customHeight="1" x14ac:dyDescent="0.3">
      <c r="A322" s="625">
        <v>50</v>
      </c>
      <c r="B322" s="626" t="s">
        <v>537</v>
      </c>
      <c r="C322" s="626">
        <v>89301501</v>
      </c>
      <c r="D322" s="688" t="s">
        <v>4148</v>
      </c>
      <c r="E322" s="689" t="s">
        <v>3026</v>
      </c>
      <c r="F322" s="626" t="s">
        <v>3007</v>
      </c>
      <c r="G322" s="626" t="s">
        <v>3054</v>
      </c>
      <c r="H322" s="626" t="s">
        <v>536</v>
      </c>
      <c r="I322" s="626" t="s">
        <v>3302</v>
      </c>
      <c r="J322" s="626" t="s">
        <v>3303</v>
      </c>
      <c r="K322" s="626" t="s">
        <v>3057</v>
      </c>
      <c r="L322" s="627">
        <v>23.3</v>
      </c>
      <c r="M322" s="627">
        <v>46.6</v>
      </c>
      <c r="N322" s="626">
        <v>2</v>
      </c>
      <c r="O322" s="690">
        <v>1</v>
      </c>
      <c r="P322" s="627"/>
      <c r="Q322" s="642">
        <v>0</v>
      </c>
      <c r="R322" s="626"/>
      <c r="S322" s="642">
        <v>0</v>
      </c>
      <c r="T322" s="690"/>
      <c r="U322" s="672">
        <v>0</v>
      </c>
    </row>
    <row r="323" spans="1:21" ht="14.4" customHeight="1" x14ac:dyDescent="0.3">
      <c r="A323" s="625">
        <v>50</v>
      </c>
      <c r="B323" s="626" t="s">
        <v>537</v>
      </c>
      <c r="C323" s="626">
        <v>89301501</v>
      </c>
      <c r="D323" s="688" t="s">
        <v>4148</v>
      </c>
      <c r="E323" s="689" t="s">
        <v>3026</v>
      </c>
      <c r="F323" s="626" t="s">
        <v>3007</v>
      </c>
      <c r="G323" s="626" t="s">
        <v>3059</v>
      </c>
      <c r="H323" s="626" t="s">
        <v>1511</v>
      </c>
      <c r="I323" s="626" t="s">
        <v>1641</v>
      </c>
      <c r="J323" s="626" t="s">
        <v>1642</v>
      </c>
      <c r="K323" s="626" t="s">
        <v>1643</v>
      </c>
      <c r="L323" s="627">
        <v>112.45</v>
      </c>
      <c r="M323" s="627">
        <v>112.45</v>
      </c>
      <c r="N323" s="626">
        <v>1</v>
      </c>
      <c r="O323" s="690">
        <v>0.5</v>
      </c>
      <c r="P323" s="627"/>
      <c r="Q323" s="642">
        <v>0</v>
      </c>
      <c r="R323" s="626"/>
      <c r="S323" s="642">
        <v>0</v>
      </c>
      <c r="T323" s="690"/>
      <c r="U323" s="672">
        <v>0</v>
      </c>
    </row>
    <row r="324" spans="1:21" ht="14.4" customHeight="1" x14ac:dyDescent="0.3">
      <c r="A324" s="625">
        <v>50</v>
      </c>
      <c r="B324" s="626" t="s">
        <v>537</v>
      </c>
      <c r="C324" s="626">
        <v>89301501</v>
      </c>
      <c r="D324" s="688" t="s">
        <v>4148</v>
      </c>
      <c r="E324" s="689" t="s">
        <v>3026</v>
      </c>
      <c r="F324" s="626" t="s">
        <v>3007</v>
      </c>
      <c r="G324" s="626" t="s">
        <v>3059</v>
      </c>
      <c r="H324" s="626" t="s">
        <v>536</v>
      </c>
      <c r="I324" s="626" t="s">
        <v>3276</v>
      </c>
      <c r="J324" s="626" t="s">
        <v>592</v>
      </c>
      <c r="K324" s="626" t="s">
        <v>3061</v>
      </c>
      <c r="L324" s="627">
        <v>0</v>
      </c>
      <c r="M324" s="627">
        <v>0</v>
      </c>
      <c r="N324" s="626">
        <v>1</v>
      </c>
      <c r="O324" s="690">
        <v>0.5</v>
      </c>
      <c r="P324" s="627">
        <v>0</v>
      </c>
      <c r="Q324" s="642"/>
      <c r="R324" s="626">
        <v>1</v>
      </c>
      <c r="S324" s="642">
        <v>1</v>
      </c>
      <c r="T324" s="690">
        <v>0.5</v>
      </c>
      <c r="U324" s="672">
        <v>1</v>
      </c>
    </row>
    <row r="325" spans="1:21" ht="14.4" customHeight="1" x14ac:dyDescent="0.3">
      <c r="A325" s="625">
        <v>50</v>
      </c>
      <c r="B325" s="626" t="s">
        <v>537</v>
      </c>
      <c r="C325" s="626">
        <v>89301501</v>
      </c>
      <c r="D325" s="688" t="s">
        <v>4148</v>
      </c>
      <c r="E325" s="689" t="s">
        <v>3026</v>
      </c>
      <c r="F325" s="626" t="s">
        <v>3007</v>
      </c>
      <c r="G325" s="626" t="s">
        <v>3157</v>
      </c>
      <c r="H325" s="626" t="s">
        <v>536</v>
      </c>
      <c r="I325" s="626" t="s">
        <v>3333</v>
      </c>
      <c r="J325" s="626" t="s">
        <v>3159</v>
      </c>
      <c r="K325" s="626" t="s">
        <v>3334</v>
      </c>
      <c r="L325" s="627">
        <v>0</v>
      </c>
      <c r="M325" s="627">
        <v>0</v>
      </c>
      <c r="N325" s="626">
        <v>1</v>
      </c>
      <c r="O325" s="690">
        <v>0.5</v>
      </c>
      <c r="P325" s="627"/>
      <c r="Q325" s="642"/>
      <c r="R325" s="626"/>
      <c r="S325" s="642">
        <v>0</v>
      </c>
      <c r="T325" s="690"/>
      <c r="U325" s="672">
        <v>0</v>
      </c>
    </row>
    <row r="326" spans="1:21" ht="14.4" customHeight="1" x14ac:dyDescent="0.3">
      <c r="A326" s="625">
        <v>50</v>
      </c>
      <c r="B326" s="626" t="s">
        <v>537</v>
      </c>
      <c r="C326" s="626">
        <v>89301501</v>
      </c>
      <c r="D326" s="688" t="s">
        <v>4148</v>
      </c>
      <c r="E326" s="689" t="s">
        <v>3026</v>
      </c>
      <c r="F326" s="626" t="s">
        <v>3007</v>
      </c>
      <c r="G326" s="626" t="s">
        <v>3194</v>
      </c>
      <c r="H326" s="626" t="s">
        <v>536</v>
      </c>
      <c r="I326" s="626" t="s">
        <v>3128</v>
      </c>
      <c r="J326" s="626" t="s">
        <v>3196</v>
      </c>
      <c r="K326" s="626"/>
      <c r="L326" s="627">
        <v>0</v>
      </c>
      <c r="M326" s="627">
        <v>0</v>
      </c>
      <c r="N326" s="626">
        <v>1</v>
      </c>
      <c r="O326" s="690">
        <v>0.5</v>
      </c>
      <c r="P326" s="627">
        <v>0</v>
      </c>
      <c r="Q326" s="642"/>
      <c r="R326" s="626">
        <v>1</v>
      </c>
      <c r="S326" s="642">
        <v>1</v>
      </c>
      <c r="T326" s="690">
        <v>0.5</v>
      </c>
      <c r="U326" s="672">
        <v>1</v>
      </c>
    </row>
    <row r="327" spans="1:21" ht="14.4" customHeight="1" x14ac:dyDescent="0.3">
      <c r="A327" s="625">
        <v>50</v>
      </c>
      <c r="B327" s="626" t="s">
        <v>537</v>
      </c>
      <c r="C327" s="626">
        <v>89301501</v>
      </c>
      <c r="D327" s="688" t="s">
        <v>4148</v>
      </c>
      <c r="E327" s="689" t="s">
        <v>3026</v>
      </c>
      <c r="F327" s="626" t="s">
        <v>3007</v>
      </c>
      <c r="G327" s="626" t="s">
        <v>3135</v>
      </c>
      <c r="H327" s="626" t="s">
        <v>536</v>
      </c>
      <c r="I327" s="626" t="s">
        <v>3335</v>
      </c>
      <c r="J327" s="626" t="s">
        <v>3336</v>
      </c>
      <c r="K327" s="626" t="s">
        <v>3337</v>
      </c>
      <c r="L327" s="627">
        <v>25.07</v>
      </c>
      <c r="M327" s="627">
        <v>25.07</v>
      </c>
      <c r="N327" s="626">
        <v>1</v>
      </c>
      <c r="O327" s="690">
        <v>0.5</v>
      </c>
      <c r="P327" s="627"/>
      <c r="Q327" s="642">
        <v>0</v>
      </c>
      <c r="R327" s="626"/>
      <c r="S327" s="642">
        <v>0</v>
      </c>
      <c r="T327" s="690"/>
      <c r="U327" s="672">
        <v>0</v>
      </c>
    </row>
    <row r="328" spans="1:21" ht="14.4" customHeight="1" x14ac:dyDescent="0.3">
      <c r="A328" s="625">
        <v>50</v>
      </c>
      <c r="B328" s="626" t="s">
        <v>537</v>
      </c>
      <c r="C328" s="626">
        <v>89301501</v>
      </c>
      <c r="D328" s="688" t="s">
        <v>4148</v>
      </c>
      <c r="E328" s="689" t="s">
        <v>3026</v>
      </c>
      <c r="F328" s="626" t="s">
        <v>3007</v>
      </c>
      <c r="G328" s="626" t="s">
        <v>3062</v>
      </c>
      <c r="H328" s="626" t="s">
        <v>536</v>
      </c>
      <c r="I328" s="626" t="s">
        <v>3064</v>
      </c>
      <c r="J328" s="626" t="s">
        <v>629</v>
      </c>
      <c r="K328" s="626" t="s">
        <v>3065</v>
      </c>
      <c r="L328" s="627">
        <v>0</v>
      </c>
      <c r="M328" s="627">
        <v>0</v>
      </c>
      <c r="N328" s="626">
        <v>1</v>
      </c>
      <c r="O328" s="690">
        <v>0.5</v>
      </c>
      <c r="P328" s="627">
        <v>0</v>
      </c>
      <c r="Q328" s="642"/>
      <c r="R328" s="626">
        <v>1</v>
      </c>
      <c r="S328" s="642">
        <v>1</v>
      </c>
      <c r="T328" s="690">
        <v>0.5</v>
      </c>
      <c r="U328" s="672">
        <v>1</v>
      </c>
    </row>
    <row r="329" spans="1:21" ht="14.4" customHeight="1" x14ac:dyDescent="0.3">
      <c r="A329" s="625">
        <v>50</v>
      </c>
      <c r="B329" s="626" t="s">
        <v>537</v>
      </c>
      <c r="C329" s="626">
        <v>89301501</v>
      </c>
      <c r="D329" s="688" t="s">
        <v>4148</v>
      </c>
      <c r="E329" s="689" t="s">
        <v>3026</v>
      </c>
      <c r="F329" s="626" t="s">
        <v>3007</v>
      </c>
      <c r="G329" s="626" t="s">
        <v>3062</v>
      </c>
      <c r="H329" s="626" t="s">
        <v>1511</v>
      </c>
      <c r="I329" s="626" t="s">
        <v>1672</v>
      </c>
      <c r="J329" s="626" t="s">
        <v>1673</v>
      </c>
      <c r="K329" s="626" t="s">
        <v>1674</v>
      </c>
      <c r="L329" s="627">
        <v>414.85</v>
      </c>
      <c r="M329" s="627">
        <v>829.7</v>
      </c>
      <c r="N329" s="626">
        <v>2</v>
      </c>
      <c r="O329" s="690">
        <v>1</v>
      </c>
      <c r="P329" s="627"/>
      <c r="Q329" s="642">
        <v>0</v>
      </c>
      <c r="R329" s="626"/>
      <c r="S329" s="642">
        <v>0</v>
      </c>
      <c r="T329" s="690"/>
      <c r="U329" s="672">
        <v>0</v>
      </c>
    </row>
    <row r="330" spans="1:21" ht="14.4" customHeight="1" x14ac:dyDescent="0.3">
      <c r="A330" s="625">
        <v>50</v>
      </c>
      <c r="B330" s="626" t="s">
        <v>537</v>
      </c>
      <c r="C330" s="626">
        <v>89301501</v>
      </c>
      <c r="D330" s="688" t="s">
        <v>4148</v>
      </c>
      <c r="E330" s="689" t="s">
        <v>3026</v>
      </c>
      <c r="F330" s="626" t="s">
        <v>3007</v>
      </c>
      <c r="G330" s="626" t="s">
        <v>3073</v>
      </c>
      <c r="H330" s="626" t="s">
        <v>536</v>
      </c>
      <c r="I330" s="626" t="s">
        <v>3078</v>
      </c>
      <c r="J330" s="626" t="s">
        <v>3076</v>
      </c>
      <c r="K330" s="626" t="s">
        <v>3079</v>
      </c>
      <c r="L330" s="627">
        <v>0</v>
      </c>
      <c r="M330" s="627">
        <v>0</v>
      </c>
      <c r="N330" s="626">
        <v>2</v>
      </c>
      <c r="O330" s="690">
        <v>1.5</v>
      </c>
      <c r="P330" s="627">
        <v>0</v>
      </c>
      <c r="Q330" s="642"/>
      <c r="R330" s="626">
        <v>1</v>
      </c>
      <c r="S330" s="642">
        <v>0.5</v>
      </c>
      <c r="T330" s="690">
        <v>0.5</v>
      </c>
      <c r="U330" s="672">
        <v>0.33333333333333331</v>
      </c>
    </row>
    <row r="331" spans="1:21" ht="14.4" customHeight="1" x14ac:dyDescent="0.3">
      <c r="A331" s="625">
        <v>50</v>
      </c>
      <c r="B331" s="626" t="s">
        <v>537</v>
      </c>
      <c r="C331" s="626">
        <v>89301501</v>
      </c>
      <c r="D331" s="688" t="s">
        <v>4148</v>
      </c>
      <c r="E331" s="689" t="s">
        <v>3026</v>
      </c>
      <c r="F331" s="626" t="s">
        <v>3007</v>
      </c>
      <c r="G331" s="626" t="s">
        <v>3081</v>
      </c>
      <c r="H331" s="626" t="s">
        <v>1511</v>
      </c>
      <c r="I331" s="626" t="s">
        <v>1571</v>
      </c>
      <c r="J331" s="626" t="s">
        <v>1572</v>
      </c>
      <c r="K331" s="626" t="s">
        <v>2875</v>
      </c>
      <c r="L331" s="627">
        <v>50.57</v>
      </c>
      <c r="M331" s="627">
        <v>50.57</v>
      </c>
      <c r="N331" s="626">
        <v>1</v>
      </c>
      <c r="O331" s="690">
        <v>0.5</v>
      </c>
      <c r="P331" s="627"/>
      <c r="Q331" s="642">
        <v>0</v>
      </c>
      <c r="R331" s="626"/>
      <c r="S331" s="642">
        <v>0</v>
      </c>
      <c r="T331" s="690"/>
      <c r="U331" s="672">
        <v>0</v>
      </c>
    </row>
    <row r="332" spans="1:21" ht="14.4" customHeight="1" x14ac:dyDescent="0.3">
      <c r="A332" s="625">
        <v>50</v>
      </c>
      <c r="B332" s="626" t="s">
        <v>537</v>
      </c>
      <c r="C332" s="626">
        <v>89301501</v>
      </c>
      <c r="D332" s="688" t="s">
        <v>4148</v>
      </c>
      <c r="E332" s="689" t="s">
        <v>3026</v>
      </c>
      <c r="F332" s="626" t="s">
        <v>3007</v>
      </c>
      <c r="G332" s="626" t="s">
        <v>3174</v>
      </c>
      <c r="H332" s="626" t="s">
        <v>1511</v>
      </c>
      <c r="I332" s="626" t="s">
        <v>1753</v>
      </c>
      <c r="J332" s="626" t="s">
        <v>1562</v>
      </c>
      <c r="K332" s="626" t="s">
        <v>1754</v>
      </c>
      <c r="L332" s="627">
        <v>625.29</v>
      </c>
      <c r="M332" s="627">
        <v>625.29</v>
      </c>
      <c r="N332" s="626">
        <v>1</v>
      </c>
      <c r="O332" s="690">
        <v>0.5</v>
      </c>
      <c r="P332" s="627">
        <v>625.29</v>
      </c>
      <c r="Q332" s="642">
        <v>1</v>
      </c>
      <c r="R332" s="626">
        <v>1</v>
      </c>
      <c r="S332" s="642">
        <v>1</v>
      </c>
      <c r="T332" s="690">
        <v>0.5</v>
      </c>
      <c r="U332" s="672">
        <v>1</v>
      </c>
    </row>
    <row r="333" spans="1:21" ht="14.4" customHeight="1" x14ac:dyDescent="0.3">
      <c r="A333" s="625">
        <v>50</v>
      </c>
      <c r="B333" s="626" t="s">
        <v>537</v>
      </c>
      <c r="C333" s="626">
        <v>89301501</v>
      </c>
      <c r="D333" s="688" t="s">
        <v>4148</v>
      </c>
      <c r="E333" s="689" t="s">
        <v>3026</v>
      </c>
      <c r="F333" s="626" t="s">
        <v>3007</v>
      </c>
      <c r="G333" s="626" t="s">
        <v>3088</v>
      </c>
      <c r="H333" s="626" t="s">
        <v>1511</v>
      </c>
      <c r="I333" s="626" t="s">
        <v>1676</v>
      </c>
      <c r="J333" s="626" t="s">
        <v>1677</v>
      </c>
      <c r="K333" s="626" t="s">
        <v>1678</v>
      </c>
      <c r="L333" s="627">
        <v>101.16</v>
      </c>
      <c r="M333" s="627">
        <v>101.16</v>
      </c>
      <c r="N333" s="626">
        <v>1</v>
      </c>
      <c r="O333" s="690">
        <v>0.5</v>
      </c>
      <c r="P333" s="627"/>
      <c r="Q333" s="642">
        <v>0</v>
      </c>
      <c r="R333" s="626"/>
      <c r="S333" s="642">
        <v>0</v>
      </c>
      <c r="T333" s="690"/>
      <c r="U333" s="672">
        <v>0</v>
      </c>
    </row>
    <row r="334" spans="1:21" ht="14.4" customHeight="1" x14ac:dyDescent="0.3">
      <c r="A334" s="625">
        <v>50</v>
      </c>
      <c r="B334" s="626" t="s">
        <v>537</v>
      </c>
      <c r="C334" s="626">
        <v>89301501</v>
      </c>
      <c r="D334" s="688" t="s">
        <v>4148</v>
      </c>
      <c r="E334" s="689" t="s">
        <v>3026</v>
      </c>
      <c r="F334" s="626" t="s">
        <v>3007</v>
      </c>
      <c r="G334" s="626" t="s">
        <v>3097</v>
      </c>
      <c r="H334" s="626" t="s">
        <v>1511</v>
      </c>
      <c r="I334" s="626" t="s">
        <v>1512</v>
      </c>
      <c r="J334" s="626" t="s">
        <v>1513</v>
      </c>
      <c r="K334" s="626" t="s">
        <v>1514</v>
      </c>
      <c r="L334" s="627">
        <v>37.96</v>
      </c>
      <c r="M334" s="627">
        <v>75.92</v>
      </c>
      <c r="N334" s="626">
        <v>2</v>
      </c>
      <c r="O334" s="690">
        <v>1.5</v>
      </c>
      <c r="P334" s="627"/>
      <c r="Q334" s="642">
        <v>0</v>
      </c>
      <c r="R334" s="626"/>
      <c r="S334" s="642">
        <v>0</v>
      </c>
      <c r="T334" s="690"/>
      <c r="U334" s="672">
        <v>0</v>
      </c>
    </row>
    <row r="335" spans="1:21" ht="14.4" customHeight="1" x14ac:dyDescent="0.3">
      <c r="A335" s="625">
        <v>50</v>
      </c>
      <c r="B335" s="626" t="s">
        <v>537</v>
      </c>
      <c r="C335" s="626">
        <v>89301501</v>
      </c>
      <c r="D335" s="688" t="s">
        <v>4148</v>
      </c>
      <c r="E335" s="689" t="s">
        <v>3026</v>
      </c>
      <c r="F335" s="626" t="s">
        <v>3007</v>
      </c>
      <c r="G335" s="626" t="s">
        <v>3097</v>
      </c>
      <c r="H335" s="626" t="s">
        <v>1511</v>
      </c>
      <c r="I335" s="626" t="s">
        <v>1515</v>
      </c>
      <c r="J335" s="626" t="s">
        <v>1516</v>
      </c>
      <c r="K335" s="626" t="s">
        <v>1517</v>
      </c>
      <c r="L335" s="627">
        <v>50.58</v>
      </c>
      <c r="M335" s="627">
        <v>50.58</v>
      </c>
      <c r="N335" s="626">
        <v>1</v>
      </c>
      <c r="O335" s="690">
        <v>0.5</v>
      </c>
      <c r="P335" s="627">
        <v>50.58</v>
      </c>
      <c r="Q335" s="642">
        <v>1</v>
      </c>
      <c r="R335" s="626">
        <v>1</v>
      </c>
      <c r="S335" s="642">
        <v>1</v>
      </c>
      <c r="T335" s="690">
        <v>0.5</v>
      </c>
      <c r="U335" s="672">
        <v>1</v>
      </c>
    </row>
    <row r="336" spans="1:21" ht="14.4" customHeight="1" x14ac:dyDescent="0.3">
      <c r="A336" s="625">
        <v>50</v>
      </c>
      <c r="B336" s="626" t="s">
        <v>537</v>
      </c>
      <c r="C336" s="626">
        <v>89301501</v>
      </c>
      <c r="D336" s="688" t="s">
        <v>4148</v>
      </c>
      <c r="E336" s="689" t="s">
        <v>3026</v>
      </c>
      <c r="F336" s="626" t="s">
        <v>3007</v>
      </c>
      <c r="G336" s="626" t="s">
        <v>3101</v>
      </c>
      <c r="H336" s="626" t="s">
        <v>1511</v>
      </c>
      <c r="I336" s="626" t="s">
        <v>1648</v>
      </c>
      <c r="J336" s="626" t="s">
        <v>1649</v>
      </c>
      <c r="K336" s="626" t="s">
        <v>601</v>
      </c>
      <c r="L336" s="627">
        <v>367.41</v>
      </c>
      <c r="M336" s="627">
        <v>367.41</v>
      </c>
      <c r="N336" s="626">
        <v>1</v>
      </c>
      <c r="O336" s="690">
        <v>0.5</v>
      </c>
      <c r="P336" s="627"/>
      <c r="Q336" s="642">
        <v>0</v>
      </c>
      <c r="R336" s="626"/>
      <c r="S336" s="642">
        <v>0</v>
      </c>
      <c r="T336" s="690"/>
      <c r="U336" s="672">
        <v>0</v>
      </c>
    </row>
    <row r="337" spans="1:21" ht="14.4" customHeight="1" x14ac:dyDescent="0.3">
      <c r="A337" s="625">
        <v>50</v>
      </c>
      <c r="B337" s="626" t="s">
        <v>537</v>
      </c>
      <c r="C337" s="626">
        <v>89301501</v>
      </c>
      <c r="D337" s="688" t="s">
        <v>4148</v>
      </c>
      <c r="E337" s="689" t="s">
        <v>3026</v>
      </c>
      <c r="F337" s="626" t="s">
        <v>3007</v>
      </c>
      <c r="G337" s="626" t="s">
        <v>3180</v>
      </c>
      <c r="H337" s="626" t="s">
        <v>536</v>
      </c>
      <c r="I337" s="626" t="s">
        <v>3318</v>
      </c>
      <c r="J337" s="626" t="s">
        <v>3319</v>
      </c>
      <c r="K337" s="626" t="s">
        <v>3320</v>
      </c>
      <c r="L337" s="627">
        <v>44.96</v>
      </c>
      <c r="M337" s="627">
        <v>44.96</v>
      </c>
      <c r="N337" s="626">
        <v>1</v>
      </c>
      <c r="O337" s="690">
        <v>0.5</v>
      </c>
      <c r="P337" s="627"/>
      <c r="Q337" s="642">
        <v>0</v>
      </c>
      <c r="R337" s="626"/>
      <c r="S337" s="642">
        <v>0</v>
      </c>
      <c r="T337" s="690"/>
      <c r="U337" s="672">
        <v>0</v>
      </c>
    </row>
    <row r="338" spans="1:21" ht="14.4" customHeight="1" x14ac:dyDescent="0.3">
      <c r="A338" s="625">
        <v>50</v>
      </c>
      <c r="B338" s="626" t="s">
        <v>537</v>
      </c>
      <c r="C338" s="626">
        <v>89301501</v>
      </c>
      <c r="D338" s="688" t="s">
        <v>4148</v>
      </c>
      <c r="E338" s="689" t="s">
        <v>3026</v>
      </c>
      <c r="F338" s="626" t="s">
        <v>3007</v>
      </c>
      <c r="G338" s="626" t="s">
        <v>3180</v>
      </c>
      <c r="H338" s="626" t="s">
        <v>536</v>
      </c>
      <c r="I338" s="626" t="s">
        <v>1003</v>
      </c>
      <c r="J338" s="626" t="s">
        <v>1004</v>
      </c>
      <c r="K338" s="626" t="s">
        <v>3256</v>
      </c>
      <c r="L338" s="627">
        <v>112.13</v>
      </c>
      <c r="M338" s="627">
        <v>112.13</v>
      </c>
      <c r="N338" s="626">
        <v>1</v>
      </c>
      <c r="O338" s="690">
        <v>1</v>
      </c>
      <c r="P338" s="627"/>
      <c r="Q338" s="642">
        <v>0</v>
      </c>
      <c r="R338" s="626"/>
      <c r="S338" s="642">
        <v>0</v>
      </c>
      <c r="T338" s="690"/>
      <c r="U338" s="672">
        <v>0</v>
      </c>
    </row>
    <row r="339" spans="1:21" ht="14.4" customHeight="1" x14ac:dyDescent="0.3">
      <c r="A339" s="625">
        <v>50</v>
      </c>
      <c r="B339" s="626" t="s">
        <v>537</v>
      </c>
      <c r="C339" s="626">
        <v>89301501</v>
      </c>
      <c r="D339" s="688" t="s">
        <v>4148</v>
      </c>
      <c r="E339" s="689" t="s">
        <v>3026</v>
      </c>
      <c r="F339" s="626" t="s">
        <v>3007</v>
      </c>
      <c r="G339" s="626" t="s">
        <v>3104</v>
      </c>
      <c r="H339" s="626" t="s">
        <v>536</v>
      </c>
      <c r="I339" s="626" t="s">
        <v>3105</v>
      </c>
      <c r="J339" s="626" t="s">
        <v>807</v>
      </c>
      <c r="K339" s="626" t="s">
        <v>3106</v>
      </c>
      <c r="L339" s="627">
        <v>43.99</v>
      </c>
      <c r="M339" s="627">
        <v>43.99</v>
      </c>
      <c r="N339" s="626">
        <v>1</v>
      </c>
      <c r="O339" s="690">
        <v>0.5</v>
      </c>
      <c r="P339" s="627"/>
      <c r="Q339" s="642">
        <v>0</v>
      </c>
      <c r="R339" s="626"/>
      <c r="S339" s="642">
        <v>0</v>
      </c>
      <c r="T339" s="690"/>
      <c r="U339" s="672">
        <v>0</v>
      </c>
    </row>
    <row r="340" spans="1:21" ht="14.4" customHeight="1" x14ac:dyDescent="0.3">
      <c r="A340" s="625">
        <v>50</v>
      </c>
      <c r="B340" s="626" t="s">
        <v>537</v>
      </c>
      <c r="C340" s="626">
        <v>89301501</v>
      </c>
      <c r="D340" s="688" t="s">
        <v>4148</v>
      </c>
      <c r="E340" s="689" t="s">
        <v>3026</v>
      </c>
      <c r="F340" s="626" t="s">
        <v>3007</v>
      </c>
      <c r="G340" s="626" t="s">
        <v>3338</v>
      </c>
      <c r="H340" s="626" t="s">
        <v>1511</v>
      </c>
      <c r="I340" s="626" t="s">
        <v>3339</v>
      </c>
      <c r="J340" s="626" t="s">
        <v>3340</v>
      </c>
      <c r="K340" s="626" t="s">
        <v>3341</v>
      </c>
      <c r="L340" s="627">
        <v>262.95</v>
      </c>
      <c r="M340" s="627">
        <v>262.95</v>
      </c>
      <c r="N340" s="626">
        <v>1</v>
      </c>
      <c r="O340" s="690">
        <v>0.5</v>
      </c>
      <c r="P340" s="627"/>
      <c r="Q340" s="642">
        <v>0</v>
      </c>
      <c r="R340" s="626"/>
      <c r="S340" s="642">
        <v>0</v>
      </c>
      <c r="T340" s="690"/>
      <c r="U340" s="672">
        <v>0</v>
      </c>
    </row>
    <row r="341" spans="1:21" ht="14.4" customHeight="1" x14ac:dyDescent="0.3">
      <c r="A341" s="625">
        <v>50</v>
      </c>
      <c r="B341" s="626" t="s">
        <v>537</v>
      </c>
      <c r="C341" s="626">
        <v>89301501</v>
      </c>
      <c r="D341" s="688" t="s">
        <v>4148</v>
      </c>
      <c r="E341" s="689" t="s">
        <v>3026</v>
      </c>
      <c r="F341" s="626" t="s">
        <v>3007</v>
      </c>
      <c r="G341" s="626" t="s">
        <v>3114</v>
      </c>
      <c r="H341" s="626" t="s">
        <v>1511</v>
      </c>
      <c r="I341" s="626" t="s">
        <v>3115</v>
      </c>
      <c r="J341" s="626" t="s">
        <v>3116</v>
      </c>
      <c r="K341" s="626" t="s">
        <v>3117</v>
      </c>
      <c r="L341" s="627">
        <v>96.57</v>
      </c>
      <c r="M341" s="627">
        <v>193.14</v>
      </c>
      <c r="N341" s="626">
        <v>2</v>
      </c>
      <c r="O341" s="690">
        <v>1</v>
      </c>
      <c r="P341" s="627"/>
      <c r="Q341" s="642">
        <v>0</v>
      </c>
      <c r="R341" s="626"/>
      <c r="S341" s="642">
        <v>0</v>
      </c>
      <c r="T341" s="690"/>
      <c r="U341" s="672">
        <v>0</v>
      </c>
    </row>
    <row r="342" spans="1:21" ht="14.4" customHeight="1" x14ac:dyDescent="0.3">
      <c r="A342" s="625">
        <v>50</v>
      </c>
      <c r="B342" s="626" t="s">
        <v>537</v>
      </c>
      <c r="C342" s="626">
        <v>89301501</v>
      </c>
      <c r="D342" s="688" t="s">
        <v>4148</v>
      </c>
      <c r="E342" s="689" t="s">
        <v>3027</v>
      </c>
      <c r="F342" s="626" t="s">
        <v>3007</v>
      </c>
      <c r="G342" s="626" t="s">
        <v>3342</v>
      </c>
      <c r="H342" s="626" t="s">
        <v>536</v>
      </c>
      <c r="I342" s="626" t="s">
        <v>3343</v>
      </c>
      <c r="J342" s="626" t="s">
        <v>3344</v>
      </c>
      <c r="K342" s="626" t="s">
        <v>1115</v>
      </c>
      <c r="L342" s="627">
        <v>44.89</v>
      </c>
      <c r="M342" s="627">
        <v>44.89</v>
      </c>
      <c r="N342" s="626">
        <v>1</v>
      </c>
      <c r="O342" s="690">
        <v>0.5</v>
      </c>
      <c r="P342" s="627"/>
      <c r="Q342" s="642">
        <v>0</v>
      </c>
      <c r="R342" s="626"/>
      <c r="S342" s="642">
        <v>0</v>
      </c>
      <c r="T342" s="690"/>
      <c r="U342" s="672">
        <v>0</v>
      </c>
    </row>
    <row r="343" spans="1:21" ht="14.4" customHeight="1" x14ac:dyDescent="0.3">
      <c r="A343" s="625">
        <v>50</v>
      </c>
      <c r="B343" s="626" t="s">
        <v>537</v>
      </c>
      <c r="C343" s="626">
        <v>89301501</v>
      </c>
      <c r="D343" s="688" t="s">
        <v>4148</v>
      </c>
      <c r="E343" s="689" t="s">
        <v>3027</v>
      </c>
      <c r="F343" s="626" t="s">
        <v>3007</v>
      </c>
      <c r="G343" s="626" t="s">
        <v>3029</v>
      </c>
      <c r="H343" s="626" t="s">
        <v>1511</v>
      </c>
      <c r="I343" s="626" t="s">
        <v>1523</v>
      </c>
      <c r="J343" s="626" t="s">
        <v>1524</v>
      </c>
      <c r="K343" s="626" t="s">
        <v>2830</v>
      </c>
      <c r="L343" s="627">
        <v>121.16</v>
      </c>
      <c r="M343" s="627">
        <v>363.48</v>
      </c>
      <c r="N343" s="626">
        <v>3</v>
      </c>
      <c r="O343" s="690">
        <v>2</v>
      </c>
      <c r="P343" s="627">
        <v>242.32</v>
      </c>
      <c r="Q343" s="642">
        <v>0.66666666666666663</v>
      </c>
      <c r="R343" s="626">
        <v>2</v>
      </c>
      <c r="S343" s="642">
        <v>0.66666666666666663</v>
      </c>
      <c r="T343" s="690">
        <v>1.5</v>
      </c>
      <c r="U343" s="672">
        <v>0.75</v>
      </c>
    </row>
    <row r="344" spans="1:21" ht="14.4" customHeight="1" x14ac:dyDescent="0.3">
      <c r="A344" s="625">
        <v>50</v>
      </c>
      <c r="B344" s="626" t="s">
        <v>537</v>
      </c>
      <c r="C344" s="626">
        <v>89301501</v>
      </c>
      <c r="D344" s="688" t="s">
        <v>4148</v>
      </c>
      <c r="E344" s="689" t="s">
        <v>3027</v>
      </c>
      <c r="F344" s="626" t="s">
        <v>3007</v>
      </c>
      <c r="G344" s="626" t="s">
        <v>3030</v>
      </c>
      <c r="H344" s="626" t="s">
        <v>1511</v>
      </c>
      <c r="I344" s="626" t="s">
        <v>3297</v>
      </c>
      <c r="J344" s="626" t="s">
        <v>1666</v>
      </c>
      <c r="K344" s="626" t="s">
        <v>1536</v>
      </c>
      <c r="L344" s="627">
        <v>81.209999999999994</v>
      </c>
      <c r="M344" s="627">
        <v>81.209999999999994</v>
      </c>
      <c r="N344" s="626">
        <v>1</v>
      </c>
      <c r="O344" s="690">
        <v>0.5</v>
      </c>
      <c r="P344" s="627">
        <v>81.209999999999994</v>
      </c>
      <c r="Q344" s="642">
        <v>1</v>
      </c>
      <c r="R344" s="626">
        <v>1</v>
      </c>
      <c r="S344" s="642">
        <v>1</v>
      </c>
      <c r="T344" s="690">
        <v>0.5</v>
      </c>
      <c r="U344" s="672">
        <v>1</v>
      </c>
    </row>
    <row r="345" spans="1:21" ht="14.4" customHeight="1" x14ac:dyDescent="0.3">
      <c r="A345" s="625">
        <v>50</v>
      </c>
      <c r="B345" s="626" t="s">
        <v>537</v>
      </c>
      <c r="C345" s="626">
        <v>89301501</v>
      </c>
      <c r="D345" s="688" t="s">
        <v>4148</v>
      </c>
      <c r="E345" s="689" t="s">
        <v>3027</v>
      </c>
      <c r="F345" s="626" t="s">
        <v>3007</v>
      </c>
      <c r="G345" s="626" t="s">
        <v>3036</v>
      </c>
      <c r="H345" s="626" t="s">
        <v>1511</v>
      </c>
      <c r="I345" s="626" t="s">
        <v>3345</v>
      </c>
      <c r="J345" s="626" t="s">
        <v>3346</v>
      </c>
      <c r="K345" s="626" t="s">
        <v>3347</v>
      </c>
      <c r="L345" s="627">
        <v>565.23</v>
      </c>
      <c r="M345" s="627">
        <v>565.23</v>
      </c>
      <c r="N345" s="626">
        <v>1</v>
      </c>
      <c r="O345" s="690">
        <v>1</v>
      </c>
      <c r="P345" s="627"/>
      <c r="Q345" s="642">
        <v>0</v>
      </c>
      <c r="R345" s="626"/>
      <c r="S345" s="642">
        <v>0</v>
      </c>
      <c r="T345" s="690"/>
      <c r="U345" s="672">
        <v>0</v>
      </c>
    </row>
    <row r="346" spans="1:21" ht="14.4" customHeight="1" x14ac:dyDescent="0.3">
      <c r="A346" s="625">
        <v>50</v>
      </c>
      <c r="B346" s="626" t="s">
        <v>537</v>
      </c>
      <c r="C346" s="626">
        <v>89301501</v>
      </c>
      <c r="D346" s="688" t="s">
        <v>4148</v>
      </c>
      <c r="E346" s="689" t="s">
        <v>3027</v>
      </c>
      <c r="F346" s="626" t="s">
        <v>3007</v>
      </c>
      <c r="G346" s="626" t="s">
        <v>3046</v>
      </c>
      <c r="H346" s="626" t="s">
        <v>536</v>
      </c>
      <c r="I346" s="626" t="s">
        <v>564</v>
      </c>
      <c r="J346" s="626" t="s">
        <v>2843</v>
      </c>
      <c r="K346" s="626" t="s">
        <v>2844</v>
      </c>
      <c r="L346" s="627">
        <v>31.43</v>
      </c>
      <c r="M346" s="627">
        <v>31.43</v>
      </c>
      <c r="N346" s="626">
        <v>1</v>
      </c>
      <c r="O346" s="690">
        <v>1</v>
      </c>
      <c r="P346" s="627"/>
      <c r="Q346" s="642">
        <v>0</v>
      </c>
      <c r="R346" s="626"/>
      <c r="S346" s="642">
        <v>0</v>
      </c>
      <c r="T346" s="690"/>
      <c r="U346" s="672">
        <v>0</v>
      </c>
    </row>
    <row r="347" spans="1:21" ht="14.4" customHeight="1" x14ac:dyDescent="0.3">
      <c r="A347" s="625">
        <v>50</v>
      </c>
      <c r="B347" s="626" t="s">
        <v>537</v>
      </c>
      <c r="C347" s="626">
        <v>89301501</v>
      </c>
      <c r="D347" s="688" t="s">
        <v>4148</v>
      </c>
      <c r="E347" s="689" t="s">
        <v>3027</v>
      </c>
      <c r="F347" s="626" t="s">
        <v>3007</v>
      </c>
      <c r="G347" s="626" t="s">
        <v>3046</v>
      </c>
      <c r="H347" s="626" t="s">
        <v>1511</v>
      </c>
      <c r="I347" s="626" t="s">
        <v>1574</v>
      </c>
      <c r="J347" s="626" t="s">
        <v>1575</v>
      </c>
      <c r="K347" s="626" t="s">
        <v>604</v>
      </c>
      <c r="L347" s="627">
        <v>44.89</v>
      </c>
      <c r="M347" s="627">
        <v>134.67000000000002</v>
      </c>
      <c r="N347" s="626">
        <v>3</v>
      </c>
      <c r="O347" s="690">
        <v>1.5</v>
      </c>
      <c r="P347" s="627">
        <v>44.89</v>
      </c>
      <c r="Q347" s="642">
        <v>0.33333333333333331</v>
      </c>
      <c r="R347" s="626">
        <v>1</v>
      </c>
      <c r="S347" s="642">
        <v>0.33333333333333331</v>
      </c>
      <c r="T347" s="690">
        <v>0.5</v>
      </c>
      <c r="U347" s="672">
        <v>0.33333333333333331</v>
      </c>
    </row>
    <row r="348" spans="1:21" ht="14.4" customHeight="1" x14ac:dyDescent="0.3">
      <c r="A348" s="625">
        <v>50</v>
      </c>
      <c r="B348" s="626" t="s">
        <v>537</v>
      </c>
      <c r="C348" s="626">
        <v>89301501</v>
      </c>
      <c r="D348" s="688" t="s">
        <v>4148</v>
      </c>
      <c r="E348" s="689" t="s">
        <v>3027</v>
      </c>
      <c r="F348" s="626" t="s">
        <v>3007</v>
      </c>
      <c r="G348" s="626" t="s">
        <v>3046</v>
      </c>
      <c r="H348" s="626" t="s">
        <v>536</v>
      </c>
      <c r="I348" s="626" t="s">
        <v>3228</v>
      </c>
      <c r="J348" s="626" t="s">
        <v>3229</v>
      </c>
      <c r="K348" s="626" t="s">
        <v>604</v>
      </c>
      <c r="L348" s="627">
        <v>44.89</v>
      </c>
      <c r="M348" s="627">
        <v>44.89</v>
      </c>
      <c r="N348" s="626">
        <v>1</v>
      </c>
      <c r="O348" s="690">
        <v>0.5</v>
      </c>
      <c r="P348" s="627"/>
      <c r="Q348" s="642">
        <v>0</v>
      </c>
      <c r="R348" s="626"/>
      <c r="S348" s="642">
        <v>0</v>
      </c>
      <c r="T348" s="690"/>
      <c r="U348" s="672">
        <v>0</v>
      </c>
    </row>
    <row r="349" spans="1:21" ht="14.4" customHeight="1" x14ac:dyDescent="0.3">
      <c r="A349" s="625">
        <v>50</v>
      </c>
      <c r="B349" s="626" t="s">
        <v>537</v>
      </c>
      <c r="C349" s="626">
        <v>89301501</v>
      </c>
      <c r="D349" s="688" t="s">
        <v>4148</v>
      </c>
      <c r="E349" s="689" t="s">
        <v>3027</v>
      </c>
      <c r="F349" s="626" t="s">
        <v>3007</v>
      </c>
      <c r="G349" s="626" t="s">
        <v>3348</v>
      </c>
      <c r="H349" s="626" t="s">
        <v>536</v>
      </c>
      <c r="I349" s="626" t="s">
        <v>1330</v>
      </c>
      <c r="J349" s="626" t="s">
        <v>3349</v>
      </c>
      <c r="K349" s="626" t="s">
        <v>3273</v>
      </c>
      <c r="L349" s="627">
        <v>92.6</v>
      </c>
      <c r="M349" s="627">
        <v>92.6</v>
      </c>
      <c r="N349" s="626">
        <v>1</v>
      </c>
      <c r="O349" s="690">
        <v>0.5</v>
      </c>
      <c r="P349" s="627"/>
      <c r="Q349" s="642">
        <v>0</v>
      </c>
      <c r="R349" s="626"/>
      <c r="S349" s="642">
        <v>0</v>
      </c>
      <c r="T349" s="690"/>
      <c r="U349" s="672">
        <v>0</v>
      </c>
    </row>
    <row r="350" spans="1:21" ht="14.4" customHeight="1" x14ac:dyDescent="0.3">
      <c r="A350" s="625">
        <v>50</v>
      </c>
      <c r="B350" s="626" t="s">
        <v>537</v>
      </c>
      <c r="C350" s="626">
        <v>89301501</v>
      </c>
      <c r="D350" s="688" t="s">
        <v>4148</v>
      </c>
      <c r="E350" s="689" t="s">
        <v>3027</v>
      </c>
      <c r="F350" s="626" t="s">
        <v>3007</v>
      </c>
      <c r="G350" s="626" t="s">
        <v>3054</v>
      </c>
      <c r="H350" s="626" t="s">
        <v>536</v>
      </c>
      <c r="I350" s="626" t="s">
        <v>3134</v>
      </c>
      <c r="J350" s="626" t="s">
        <v>2058</v>
      </c>
      <c r="K350" s="626" t="s">
        <v>3057</v>
      </c>
      <c r="L350" s="627">
        <v>23.3</v>
      </c>
      <c r="M350" s="627">
        <v>23.3</v>
      </c>
      <c r="N350" s="626">
        <v>1</v>
      </c>
      <c r="O350" s="690">
        <v>0.5</v>
      </c>
      <c r="P350" s="627"/>
      <c r="Q350" s="642">
        <v>0</v>
      </c>
      <c r="R350" s="626"/>
      <c r="S350" s="642">
        <v>0</v>
      </c>
      <c r="T350" s="690"/>
      <c r="U350" s="672">
        <v>0</v>
      </c>
    </row>
    <row r="351" spans="1:21" ht="14.4" customHeight="1" x14ac:dyDescent="0.3">
      <c r="A351" s="625">
        <v>50</v>
      </c>
      <c r="B351" s="626" t="s">
        <v>537</v>
      </c>
      <c r="C351" s="626">
        <v>89301501</v>
      </c>
      <c r="D351" s="688" t="s">
        <v>4148</v>
      </c>
      <c r="E351" s="689" t="s">
        <v>3027</v>
      </c>
      <c r="F351" s="626" t="s">
        <v>3007</v>
      </c>
      <c r="G351" s="626" t="s">
        <v>3054</v>
      </c>
      <c r="H351" s="626" t="s">
        <v>536</v>
      </c>
      <c r="I351" s="626" t="s">
        <v>3055</v>
      </c>
      <c r="J351" s="626" t="s">
        <v>3056</v>
      </c>
      <c r="K351" s="626" t="s">
        <v>3057</v>
      </c>
      <c r="L351" s="627">
        <v>0</v>
      </c>
      <c r="M351" s="627">
        <v>0</v>
      </c>
      <c r="N351" s="626">
        <v>1</v>
      </c>
      <c r="O351" s="690">
        <v>0.5</v>
      </c>
      <c r="P351" s="627"/>
      <c r="Q351" s="642"/>
      <c r="R351" s="626"/>
      <c r="S351" s="642">
        <v>0</v>
      </c>
      <c r="T351" s="690"/>
      <c r="U351" s="672">
        <v>0</v>
      </c>
    </row>
    <row r="352" spans="1:21" ht="14.4" customHeight="1" x14ac:dyDescent="0.3">
      <c r="A352" s="625">
        <v>50</v>
      </c>
      <c r="B352" s="626" t="s">
        <v>537</v>
      </c>
      <c r="C352" s="626">
        <v>89301501</v>
      </c>
      <c r="D352" s="688" t="s">
        <v>4148</v>
      </c>
      <c r="E352" s="689" t="s">
        <v>3027</v>
      </c>
      <c r="F352" s="626" t="s">
        <v>3007</v>
      </c>
      <c r="G352" s="626" t="s">
        <v>3059</v>
      </c>
      <c r="H352" s="626" t="s">
        <v>536</v>
      </c>
      <c r="I352" s="626" t="s">
        <v>3060</v>
      </c>
      <c r="J352" s="626" t="s">
        <v>588</v>
      </c>
      <c r="K352" s="626" t="s">
        <v>3061</v>
      </c>
      <c r="L352" s="627">
        <v>0</v>
      </c>
      <c r="M352" s="627">
        <v>0</v>
      </c>
      <c r="N352" s="626">
        <v>1</v>
      </c>
      <c r="O352" s="690">
        <v>0.5</v>
      </c>
      <c r="P352" s="627"/>
      <c r="Q352" s="642"/>
      <c r="R352" s="626"/>
      <c r="S352" s="642">
        <v>0</v>
      </c>
      <c r="T352" s="690"/>
      <c r="U352" s="672">
        <v>0</v>
      </c>
    </row>
    <row r="353" spans="1:21" ht="14.4" customHeight="1" x14ac:dyDescent="0.3">
      <c r="A353" s="625">
        <v>50</v>
      </c>
      <c r="B353" s="626" t="s">
        <v>537</v>
      </c>
      <c r="C353" s="626">
        <v>89301501</v>
      </c>
      <c r="D353" s="688" t="s">
        <v>4148</v>
      </c>
      <c r="E353" s="689" t="s">
        <v>3027</v>
      </c>
      <c r="F353" s="626" t="s">
        <v>3007</v>
      </c>
      <c r="G353" s="626" t="s">
        <v>3059</v>
      </c>
      <c r="H353" s="626" t="s">
        <v>536</v>
      </c>
      <c r="I353" s="626" t="s">
        <v>3276</v>
      </c>
      <c r="J353" s="626" t="s">
        <v>592</v>
      </c>
      <c r="K353" s="626" t="s">
        <v>3061</v>
      </c>
      <c r="L353" s="627">
        <v>0</v>
      </c>
      <c r="M353" s="627">
        <v>0</v>
      </c>
      <c r="N353" s="626">
        <v>1</v>
      </c>
      <c r="O353" s="690">
        <v>0.5</v>
      </c>
      <c r="P353" s="627"/>
      <c r="Q353" s="642"/>
      <c r="R353" s="626"/>
      <c r="S353" s="642">
        <v>0</v>
      </c>
      <c r="T353" s="690"/>
      <c r="U353" s="672">
        <v>0</v>
      </c>
    </row>
    <row r="354" spans="1:21" ht="14.4" customHeight="1" x14ac:dyDescent="0.3">
      <c r="A354" s="625">
        <v>50</v>
      </c>
      <c r="B354" s="626" t="s">
        <v>537</v>
      </c>
      <c r="C354" s="626">
        <v>89301501</v>
      </c>
      <c r="D354" s="688" t="s">
        <v>4148</v>
      </c>
      <c r="E354" s="689" t="s">
        <v>3027</v>
      </c>
      <c r="F354" s="626" t="s">
        <v>3007</v>
      </c>
      <c r="G354" s="626" t="s">
        <v>3156</v>
      </c>
      <c r="H354" s="626" t="s">
        <v>536</v>
      </c>
      <c r="I354" s="626" t="s">
        <v>1087</v>
      </c>
      <c r="J354" s="626" t="s">
        <v>1088</v>
      </c>
      <c r="K354" s="626" t="s">
        <v>1089</v>
      </c>
      <c r="L354" s="627">
        <v>20.239999999999998</v>
      </c>
      <c r="M354" s="627">
        <v>20.239999999999998</v>
      </c>
      <c r="N354" s="626">
        <v>1</v>
      </c>
      <c r="O354" s="690">
        <v>0.5</v>
      </c>
      <c r="P354" s="627"/>
      <c r="Q354" s="642">
        <v>0</v>
      </c>
      <c r="R354" s="626"/>
      <c r="S354" s="642">
        <v>0</v>
      </c>
      <c r="T354" s="690"/>
      <c r="U354" s="672">
        <v>0</v>
      </c>
    </row>
    <row r="355" spans="1:21" ht="14.4" customHeight="1" x14ac:dyDescent="0.3">
      <c r="A355" s="625">
        <v>50</v>
      </c>
      <c r="B355" s="626" t="s">
        <v>537</v>
      </c>
      <c r="C355" s="626">
        <v>89301501</v>
      </c>
      <c r="D355" s="688" t="s">
        <v>4148</v>
      </c>
      <c r="E355" s="689" t="s">
        <v>3027</v>
      </c>
      <c r="F355" s="626" t="s">
        <v>3007</v>
      </c>
      <c r="G355" s="626" t="s">
        <v>3350</v>
      </c>
      <c r="H355" s="626" t="s">
        <v>536</v>
      </c>
      <c r="I355" s="626" t="s">
        <v>3351</v>
      </c>
      <c r="J355" s="626" t="s">
        <v>3352</v>
      </c>
      <c r="K355" s="626" t="s">
        <v>3353</v>
      </c>
      <c r="L355" s="627">
        <v>144.58000000000001</v>
      </c>
      <c r="M355" s="627">
        <v>144.58000000000001</v>
      </c>
      <c r="N355" s="626">
        <v>1</v>
      </c>
      <c r="O355" s="690">
        <v>0.5</v>
      </c>
      <c r="P355" s="627"/>
      <c r="Q355" s="642">
        <v>0</v>
      </c>
      <c r="R355" s="626"/>
      <c r="S355" s="642">
        <v>0</v>
      </c>
      <c r="T355" s="690"/>
      <c r="U355" s="672">
        <v>0</v>
      </c>
    </row>
    <row r="356" spans="1:21" ht="14.4" customHeight="1" x14ac:dyDescent="0.3">
      <c r="A356" s="625">
        <v>50</v>
      </c>
      <c r="B356" s="626" t="s">
        <v>537</v>
      </c>
      <c r="C356" s="626">
        <v>89301501</v>
      </c>
      <c r="D356" s="688" t="s">
        <v>4148</v>
      </c>
      <c r="E356" s="689" t="s">
        <v>3027</v>
      </c>
      <c r="F356" s="626" t="s">
        <v>3007</v>
      </c>
      <c r="G356" s="626" t="s">
        <v>3354</v>
      </c>
      <c r="H356" s="626" t="s">
        <v>1511</v>
      </c>
      <c r="I356" s="626" t="s">
        <v>1964</v>
      </c>
      <c r="J356" s="626" t="s">
        <v>1965</v>
      </c>
      <c r="K356" s="626" t="s">
        <v>1966</v>
      </c>
      <c r="L356" s="627">
        <v>154.01</v>
      </c>
      <c r="M356" s="627">
        <v>154.01</v>
      </c>
      <c r="N356" s="626">
        <v>1</v>
      </c>
      <c r="O356" s="690">
        <v>1</v>
      </c>
      <c r="P356" s="627"/>
      <c r="Q356" s="642">
        <v>0</v>
      </c>
      <c r="R356" s="626"/>
      <c r="S356" s="642">
        <v>0</v>
      </c>
      <c r="T356" s="690"/>
      <c r="U356" s="672">
        <v>0</v>
      </c>
    </row>
    <row r="357" spans="1:21" ht="14.4" customHeight="1" x14ac:dyDescent="0.3">
      <c r="A357" s="625">
        <v>50</v>
      </c>
      <c r="B357" s="626" t="s">
        <v>537</v>
      </c>
      <c r="C357" s="626">
        <v>89301501</v>
      </c>
      <c r="D357" s="688" t="s">
        <v>4148</v>
      </c>
      <c r="E357" s="689" t="s">
        <v>3027</v>
      </c>
      <c r="F357" s="626" t="s">
        <v>3007</v>
      </c>
      <c r="G357" s="626" t="s">
        <v>3062</v>
      </c>
      <c r="H357" s="626" t="s">
        <v>536</v>
      </c>
      <c r="I357" s="626" t="s">
        <v>628</v>
      </c>
      <c r="J357" s="626" t="s">
        <v>629</v>
      </c>
      <c r="K357" s="626" t="s">
        <v>630</v>
      </c>
      <c r="L357" s="627">
        <v>387.2</v>
      </c>
      <c r="M357" s="627">
        <v>387.2</v>
      </c>
      <c r="N357" s="626">
        <v>1</v>
      </c>
      <c r="O357" s="690">
        <v>0.5</v>
      </c>
      <c r="P357" s="627"/>
      <c r="Q357" s="642">
        <v>0</v>
      </c>
      <c r="R357" s="626"/>
      <c r="S357" s="642">
        <v>0</v>
      </c>
      <c r="T357" s="690"/>
      <c r="U357" s="672">
        <v>0</v>
      </c>
    </row>
    <row r="358" spans="1:21" ht="14.4" customHeight="1" x14ac:dyDescent="0.3">
      <c r="A358" s="625">
        <v>50</v>
      </c>
      <c r="B358" s="626" t="s">
        <v>537</v>
      </c>
      <c r="C358" s="626">
        <v>89301501</v>
      </c>
      <c r="D358" s="688" t="s">
        <v>4148</v>
      </c>
      <c r="E358" s="689" t="s">
        <v>3027</v>
      </c>
      <c r="F358" s="626" t="s">
        <v>3007</v>
      </c>
      <c r="G358" s="626" t="s">
        <v>3062</v>
      </c>
      <c r="H358" s="626" t="s">
        <v>536</v>
      </c>
      <c r="I358" s="626" t="s">
        <v>3064</v>
      </c>
      <c r="J358" s="626" t="s">
        <v>629</v>
      </c>
      <c r="K358" s="626" t="s">
        <v>3065</v>
      </c>
      <c r="L358" s="627">
        <v>0</v>
      </c>
      <c r="M358" s="627">
        <v>0</v>
      </c>
      <c r="N358" s="626">
        <v>1</v>
      </c>
      <c r="O358" s="690">
        <v>0.5</v>
      </c>
      <c r="P358" s="627"/>
      <c r="Q358" s="642"/>
      <c r="R358" s="626"/>
      <c r="S358" s="642">
        <v>0</v>
      </c>
      <c r="T358" s="690"/>
      <c r="U358" s="672">
        <v>0</v>
      </c>
    </row>
    <row r="359" spans="1:21" ht="14.4" customHeight="1" x14ac:dyDescent="0.3">
      <c r="A359" s="625">
        <v>50</v>
      </c>
      <c r="B359" s="626" t="s">
        <v>537</v>
      </c>
      <c r="C359" s="626">
        <v>89301501</v>
      </c>
      <c r="D359" s="688" t="s">
        <v>4148</v>
      </c>
      <c r="E359" s="689" t="s">
        <v>3027</v>
      </c>
      <c r="F359" s="626" t="s">
        <v>3007</v>
      </c>
      <c r="G359" s="626" t="s">
        <v>3062</v>
      </c>
      <c r="H359" s="626" t="s">
        <v>536</v>
      </c>
      <c r="I359" s="626" t="s">
        <v>3066</v>
      </c>
      <c r="J359" s="626" t="s">
        <v>629</v>
      </c>
      <c r="K359" s="626" t="s">
        <v>3067</v>
      </c>
      <c r="L359" s="627">
        <v>0</v>
      </c>
      <c r="M359" s="627">
        <v>0</v>
      </c>
      <c r="N359" s="626">
        <v>1</v>
      </c>
      <c r="O359" s="690">
        <v>1</v>
      </c>
      <c r="P359" s="627"/>
      <c r="Q359" s="642"/>
      <c r="R359" s="626"/>
      <c r="S359" s="642">
        <v>0</v>
      </c>
      <c r="T359" s="690"/>
      <c r="U359" s="672">
        <v>0</v>
      </c>
    </row>
    <row r="360" spans="1:21" ht="14.4" customHeight="1" x14ac:dyDescent="0.3">
      <c r="A360" s="625">
        <v>50</v>
      </c>
      <c r="B360" s="626" t="s">
        <v>537</v>
      </c>
      <c r="C360" s="626">
        <v>89301501</v>
      </c>
      <c r="D360" s="688" t="s">
        <v>4148</v>
      </c>
      <c r="E360" s="689" t="s">
        <v>3027</v>
      </c>
      <c r="F360" s="626" t="s">
        <v>3007</v>
      </c>
      <c r="G360" s="626" t="s">
        <v>3062</v>
      </c>
      <c r="H360" s="626" t="s">
        <v>1511</v>
      </c>
      <c r="I360" s="626" t="s">
        <v>1672</v>
      </c>
      <c r="J360" s="626" t="s">
        <v>1673</v>
      </c>
      <c r="K360" s="626" t="s">
        <v>1674</v>
      </c>
      <c r="L360" s="627">
        <v>414.85</v>
      </c>
      <c r="M360" s="627">
        <v>1659.4</v>
      </c>
      <c r="N360" s="626">
        <v>4</v>
      </c>
      <c r="O360" s="690">
        <v>2</v>
      </c>
      <c r="P360" s="627"/>
      <c r="Q360" s="642">
        <v>0</v>
      </c>
      <c r="R360" s="626"/>
      <c r="S360" s="642">
        <v>0</v>
      </c>
      <c r="T360" s="690"/>
      <c r="U360" s="672">
        <v>0</v>
      </c>
    </row>
    <row r="361" spans="1:21" ht="14.4" customHeight="1" x14ac:dyDescent="0.3">
      <c r="A361" s="625">
        <v>50</v>
      </c>
      <c r="B361" s="626" t="s">
        <v>537</v>
      </c>
      <c r="C361" s="626">
        <v>89301501</v>
      </c>
      <c r="D361" s="688" t="s">
        <v>4148</v>
      </c>
      <c r="E361" s="689" t="s">
        <v>3027</v>
      </c>
      <c r="F361" s="626" t="s">
        <v>3007</v>
      </c>
      <c r="G361" s="626" t="s">
        <v>3073</v>
      </c>
      <c r="H361" s="626" t="s">
        <v>536</v>
      </c>
      <c r="I361" s="626" t="s">
        <v>3074</v>
      </c>
      <c r="J361" s="626" t="s">
        <v>1118</v>
      </c>
      <c r="K361" s="626" t="s">
        <v>589</v>
      </c>
      <c r="L361" s="627">
        <v>30.65</v>
      </c>
      <c r="M361" s="627">
        <v>30.65</v>
      </c>
      <c r="N361" s="626">
        <v>1</v>
      </c>
      <c r="O361" s="690">
        <v>0.5</v>
      </c>
      <c r="P361" s="627"/>
      <c r="Q361" s="642">
        <v>0</v>
      </c>
      <c r="R361" s="626"/>
      <c r="S361" s="642">
        <v>0</v>
      </c>
      <c r="T361" s="690"/>
      <c r="U361" s="672">
        <v>0</v>
      </c>
    </row>
    <row r="362" spans="1:21" ht="14.4" customHeight="1" x14ac:dyDescent="0.3">
      <c r="A362" s="625">
        <v>50</v>
      </c>
      <c r="B362" s="626" t="s">
        <v>537</v>
      </c>
      <c r="C362" s="626">
        <v>89301501</v>
      </c>
      <c r="D362" s="688" t="s">
        <v>4148</v>
      </c>
      <c r="E362" s="689" t="s">
        <v>3027</v>
      </c>
      <c r="F362" s="626" t="s">
        <v>3007</v>
      </c>
      <c r="G362" s="626" t="s">
        <v>3073</v>
      </c>
      <c r="H362" s="626" t="s">
        <v>536</v>
      </c>
      <c r="I362" s="626" t="s">
        <v>3165</v>
      </c>
      <c r="J362" s="626" t="s">
        <v>1205</v>
      </c>
      <c r="K362" s="626" t="s">
        <v>3166</v>
      </c>
      <c r="L362" s="627">
        <v>12.26</v>
      </c>
      <c r="M362" s="627">
        <v>12.26</v>
      </c>
      <c r="N362" s="626">
        <v>1</v>
      </c>
      <c r="O362" s="690">
        <v>0.5</v>
      </c>
      <c r="P362" s="627">
        <v>12.26</v>
      </c>
      <c r="Q362" s="642">
        <v>1</v>
      </c>
      <c r="R362" s="626">
        <v>1</v>
      </c>
      <c r="S362" s="642">
        <v>1</v>
      </c>
      <c r="T362" s="690">
        <v>0.5</v>
      </c>
      <c r="U362" s="672">
        <v>1</v>
      </c>
    </row>
    <row r="363" spans="1:21" ht="14.4" customHeight="1" x14ac:dyDescent="0.3">
      <c r="A363" s="625">
        <v>50</v>
      </c>
      <c r="B363" s="626" t="s">
        <v>537</v>
      </c>
      <c r="C363" s="626">
        <v>89301501</v>
      </c>
      <c r="D363" s="688" t="s">
        <v>4148</v>
      </c>
      <c r="E363" s="689" t="s">
        <v>3027</v>
      </c>
      <c r="F363" s="626" t="s">
        <v>3007</v>
      </c>
      <c r="G363" s="626" t="s">
        <v>3073</v>
      </c>
      <c r="H363" s="626" t="s">
        <v>536</v>
      </c>
      <c r="I363" s="626" t="s">
        <v>3201</v>
      </c>
      <c r="J363" s="626" t="s">
        <v>1205</v>
      </c>
      <c r="K363" s="626" t="s">
        <v>3202</v>
      </c>
      <c r="L363" s="627">
        <v>30.65</v>
      </c>
      <c r="M363" s="627">
        <v>30.65</v>
      </c>
      <c r="N363" s="626">
        <v>1</v>
      </c>
      <c r="O363" s="690">
        <v>0.5</v>
      </c>
      <c r="P363" s="627"/>
      <c r="Q363" s="642">
        <v>0</v>
      </c>
      <c r="R363" s="626"/>
      <c r="S363" s="642">
        <v>0</v>
      </c>
      <c r="T363" s="690"/>
      <c r="U363" s="672">
        <v>0</v>
      </c>
    </row>
    <row r="364" spans="1:21" ht="14.4" customHeight="1" x14ac:dyDescent="0.3">
      <c r="A364" s="625">
        <v>50</v>
      </c>
      <c r="B364" s="626" t="s">
        <v>537</v>
      </c>
      <c r="C364" s="626">
        <v>89301501</v>
      </c>
      <c r="D364" s="688" t="s">
        <v>4148</v>
      </c>
      <c r="E364" s="689" t="s">
        <v>3027</v>
      </c>
      <c r="F364" s="626" t="s">
        <v>3007</v>
      </c>
      <c r="G364" s="626" t="s">
        <v>3073</v>
      </c>
      <c r="H364" s="626" t="s">
        <v>536</v>
      </c>
      <c r="I364" s="626" t="s">
        <v>3078</v>
      </c>
      <c r="J364" s="626" t="s">
        <v>3076</v>
      </c>
      <c r="K364" s="626" t="s">
        <v>2923</v>
      </c>
      <c r="L364" s="627">
        <v>0</v>
      </c>
      <c r="M364" s="627">
        <v>0</v>
      </c>
      <c r="N364" s="626">
        <v>1</v>
      </c>
      <c r="O364" s="690">
        <v>0.5</v>
      </c>
      <c r="P364" s="627"/>
      <c r="Q364" s="642"/>
      <c r="R364" s="626"/>
      <c r="S364" s="642">
        <v>0</v>
      </c>
      <c r="T364" s="690"/>
      <c r="U364" s="672">
        <v>0</v>
      </c>
    </row>
    <row r="365" spans="1:21" ht="14.4" customHeight="1" x14ac:dyDescent="0.3">
      <c r="A365" s="625">
        <v>50</v>
      </c>
      <c r="B365" s="626" t="s">
        <v>537</v>
      </c>
      <c r="C365" s="626">
        <v>89301501</v>
      </c>
      <c r="D365" s="688" t="s">
        <v>4148</v>
      </c>
      <c r="E365" s="689" t="s">
        <v>3027</v>
      </c>
      <c r="F365" s="626" t="s">
        <v>3007</v>
      </c>
      <c r="G365" s="626" t="s">
        <v>3080</v>
      </c>
      <c r="H365" s="626" t="s">
        <v>1511</v>
      </c>
      <c r="I365" s="626" t="s">
        <v>1546</v>
      </c>
      <c r="J365" s="626" t="s">
        <v>2801</v>
      </c>
      <c r="K365" s="626" t="s">
        <v>2802</v>
      </c>
      <c r="L365" s="627">
        <v>190.48</v>
      </c>
      <c r="M365" s="627">
        <v>190.48</v>
      </c>
      <c r="N365" s="626">
        <v>1</v>
      </c>
      <c r="O365" s="690">
        <v>1</v>
      </c>
      <c r="P365" s="627">
        <v>190.48</v>
      </c>
      <c r="Q365" s="642">
        <v>1</v>
      </c>
      <c r="R365" s="626">
        <v>1</v>
      </c>
      <c r="S365" s="642">
        <v>1</v>
      </c>
      <c r="T365" s="690">
        <v>1</v>
      </c>
      <c r="U365" s="672">
        <v>1</v>
      </c>
    </row>
    <row r="366" spans="1:21" ht="14.4" customHeight="1" x14ac:dyDescent="0.3">
      <c r="A366" s="625">
        <v>50</v>
      </c>
      <c r="B366" s="626" t="s">
        <v>537</v>
      </c>
      <c r="C366" s="626">
        <v>89301501</v>
      </c>
      <c r="D366" s="688" t="s">
        <v>4148</v>
      </c>
      <c r="E366" s="689" t="s">
        <v>3027</v>
      </c>
      <c r="F366" s="626" t="s">
        <v>3007</v>
      </c>
      <c r="G366" s="626" t="s">
        <v>3080</v>
      </c>
      <c r="H366" s="626" t="s">
        <v>1511</v>
      </c>
      <c r="I366" s="626" t="s">
        <v>1546</v>
      </c>
      <c r="J366" s="626" t="s">
        <v>2801</v>
      </c>
      <c r="K366" s="626" t="s">
        <v>2802</v>
      </c>
      <c r="L366" s="627">
        <v>123.72</v>
      </c>
      <c r="M366" s="627">
        <v>123.72</v>
      </c>
      <c r="N366" s="626">
        <v>1</v>
      </c>
      <c r="O366" s="690">
        <v>0.5</v>
      </c>
      <c r="P366" s="627"/>
      <c r="Q366" s="642">
        <v>0</v>
      </c>
      <c r="R366" s="626"/>
      <c r="S366" s="642">
        <v>0</v>
      </c>
      <c r="T366" s="690"/>
      <c r="U366" s="672">
        <v>0</v>
      </c>
    </row>
    <row r="367" spans="1:21" ht="14.4" customHeight="1" x14ac:dyDescent="0.3">
      <c r="A367" s="625">
        <v>50</v>
      </c>
      <c r="B367" s="626" t="s">
        <v>537</v>
      </c>
      <c r="C367" s="626">
        <v>89301501</v>
      </c>
      <c r="D367" s="688" t="s">
        <v>4148</v>
      </c>
      <c r="E367" s="689" t="s">
        <v>3027</v>
      </c>
      <c r="F367" s="626" t="s">
        <v>3007</v>
      </c>
      <c r="G367" s="626" t="s">
        <v>3238</v>
      </c>
      <c r="H367" s="626" t="s">
        <v>536</v>
      </c>
      <c r="I367" s="626" t="s">
        <v>3314</v>
      </c>
      <c r="J367" s="626" t="s">
        <v>784</v>
      </c>
      <c r="K367" s="626" t="s">
        <v>3315</v>
      </c>
      <c r="L367" s="627">
        <v>0</v>
      </c>
      <c r="M367" s="627">
        <v>0</v>
      </c>
      <c r="N367" s="626">
        <v>1</v>
      </c>
      <c r="O367" s="690">
        <v>0.5</v>
      </c>
      <c r="P367" s="627">
        <v>0</v>
      </c>
      <c r="Q367" s="642"/>
      <c r="R367" s="626">
        <v>1</v>
      </c>
      <c r="S367" s="642">
        <v>1</v>
      </c>
      <c r="T367" s="690">
        <v>0.5</v>
      </c>
      <c r="U367" s="672">
        <v>1</v>
      </c>
    </row>
    <row r="368" spans="1:21" ht="14.4" customHeight="1" x14ac:dyDescent="0.3">
      <c r="A368" s="625">
        <v>50</v>
      </c>
      <c r="B368" s="626" t="s">
        <v>537</v>
      </c>
      <c r="C368" s="626">
        <v>89301501</v>
      </c>
      <c r="D368" s="688" t="s">
        <v>4148</v>
      </c>
      <c r="E368" s="689" t="s">
        <v>3027</v>
      </c>
      <c r="F368" s="626" t="s">
        <v>3007</v>
      </c>
      <c r="G368" s="626" t="s">
        <v>3139</v>
      </c>
      <c r="H368" s="626" t="s">
        <v>536</v>
      </c>
      <c r="I368" s="626" t="s">
        <v>3172</v>
      </c>
      <c r="J368" s="626" t="s">
        <v>651</v>
      </c>
      <c r="K368" s="626" t="s">
        <v>1135</v>
      </c>
      <c r="L368" s="627">
        <v>0</v>
      </c>
      <c r="M368" s="627">
        <v>0</v>
      </c>
      <c r="N368" s="626">
        <v>1</v>
      </c>
      <c r="O368" s="690">
        <v>0.5</v>
      </c>
      <c r="P368" s="627">
        <v>0</v>
      </c>
      <c r="Q368" s="642"/>
      <c r="R368" s="626">
        <v>1</v>
      </c>
      <c r="S368" s="642">
        <v>1</v>
      </c>
      <c r="T368" s="690">
        <v>0.5</v>
      </c>
      <c r="U368" s="672">
        <v>1</v>
      </c>
    </row>
    <row r="369" spans="1:21" ht="14.4" customHeight="1" x14ac:dyDescent="0.3">
      <c r="A369" s="625">
        <v>50</v>
      </c>
      <c r="B369" s="626" t="s">
        <v>537</v>
      </c>
      <c r="C369" s="626">
        <v>89301501</v>
      </c>
      <c r="D369" s="688" t="s">
        <v>4148</v>
      </c>
      <c r="E369" s="689" t="s">
        <v>3027</v>
      </c>
      <c r="F369" s="626" t="s">
        <v>3007</v>
      </c>
      <c r="G369" s="626" t="s">
        <v>3139</v>
      </c>
      <c r="H369" s="626" t="s">
        <v>536</v>
      </c>
      <c r="I369" s="626" t="s">
        <v>2051</v>
      </c>
      <c r="J369" s="626" t="s">
        <v>811</v>
      </c>
      <c r="K369" s="626" t="s">
        <v>3355</v>
      </c>
      <c r="L369" s="627">
        <v>23.4</v>
      </c>
      <c r="M369" s="627">
        <v>23.4</v>
      </c>
      <c r="N369" s="626">
        <v>1</v>
      </c>
      <c r="O369" s="690">
        <v>0.5</v>
      </c>
      <c r="P369" s="627"/>
      <c r="Q369" s="642">
        <v>0</v>
      </c>
      <c r="R369" s="626"/>
      <c r="S369" s="642">
        <v>0</v>
      </c>
      <c r="T369" s="690"/>
      <c r="U369" s="672">
        <v>0</v>
      </c>
    </row>
    <row r="370" spans="1:21" ht="14.4" customHeight="1" x14ac:dyDescent="0.3">
      <c r="A370" s="625">
        <v>50</v>
      </c>
      <c r="B370" s="626" t="s">
        <v>537</v>
      </c>
      <c r="C370" s="626">
        <v>89301501</v>
      </c>
      <c r="D370" s="688" t="s">
        <v>4148</v>
      </c>
      <c r="E370" s="689" t="s">
        <v>3027</v>
      </c>
      <c r="F370" s="626" t="s">
        <v>3007</v>
      </c>
      <c r="G370" s="626" t="s">
        <v>3139</v>
      </c>
      <c r="H370" s="626" t="s">
        <v>536</v>
      </c>
      <c r="I370" s="626" t="s">
        <v>3356</v>
      </c>
      <c r="J370" s="626" t="s">
        <v>3357</v>
      </c>
      <c r="K370" s="626" t="s">
        <v>3358</v>
      </c>
      <c r="L370" s="627">
        <v>60.02</v>
      </c>
      <c r="M370" s="627">
        <v>60.02</v>
      </c>
      <c r="N370" s="626">
        <v>1</v>
      </c>
      <c r="O370" s="690">
        <v>0.5</v>
      </c>
      <c r="P370" s="627"/>
      <c r="Q370" s="642">
        <v>0</v>
      </c>
      <c r="R370" s="626"/>
      <c r="S370" s="642">
        <v>0</v>
      </c>
      <c r="T370" s="690"/>
      <c r="U370" s="672">
        <v>0</v>
      </c>
    </row>
    <row r="371" spans="1:21" ht="14.4" customHeight="1" x14ac:dyDescent="0.3">
      <c r="A371" s="625">
        <v>50</v>
      </c>
      <c r="B371" s="626" t="s">
        <v>537</v>
      </c>
      <c r="C371" s="626">
        <v>89301501</v>
      </c>
      <c r="D371" s="688" t="s">
        <v>4148</v>
      </c>
      <c r="E371" s="689" t="s">
        <v>3027</v>
      </c>
      <c r="F371" s="626" t="s">
        <v>3007</v>
      </c>
      <c r="G371" s="626" t="s">
        <v>3209</v>
      </c>
      <c r="H371" s="626" t="s">
        <v>536</v>
      </c>
      <c r="I371" s="626" t="s">
        <v>568</v>
      </c>
      <c r="J371" s="626" t="s">
        <v>569</v>
      </c>
      <c r="K371" s="626" t="s">
        <v>2848</v>
      </c>
      <c r="L371" s="627">
        <v>51.69</v>
      </c>
      <c r="M371" s="627">
        <v>51.69</v>
      </c>
      <c r="N371" s="626">
        <v>1</v>
      </c>
      <c r="O371" s="690">
        <v>0.5</v>
      </c>
      <c r="P371" s="627"/>
      <c r="Q371" s="642">
        <v>0</v>
      </c>
      <c r="R371" s="626"/>
      <c r="S371" s="642">
        <v>0</v>
      </c>
      <c r="T371" s="690"/>
      <c r="U371" s="672">
        <v>0</v>
      </c>
    </row>
    <row r="372" spans="1:21" ht="14.4" customHeight="1" x14ac:dyDescent="0.3">
      <c r="A372" s="625">
        <v>50</v>
      </c>
      <c r="B372" s="626" t="s">
        <v>537</v>
      </c>
      <c r="C372" s="626">
        <v>89301501</v>
      </c>
      <c r="D372" s="688" t="s">
        <v>4148</v>
      </c>
      <c r="E372" s="689" t="s">
        <v>3027</v>
      </c>
      <c r="F372" s="626" t="s">
        <v>3007</v>
      </c>
      <c r="G372" s="626" t="s">
        <v>3359</v>
      </c>
      <c r="H372" s="626" t="s">
        <v>536</v>
      </c>
      <c r="I372" s="626" t="s">
        <v>3360</v>
      </c>
      <c r="J372" s="626" t="s">
        <v>2236</v>
      </c>
      <c r="K372" s="626" t="s">
        <v>3361</v>
      </c>
      <c r="L372" s="627">
        <v>28.74</v>
      </c>
      <c r="M372" s="627">
        <v>28.74</v>
      </c>
      <c r="N372" s="626">
        <v>1</v>
      </c>
      <c r="O372" s="690">
        <v>0.5</v>
      </c>
      <c r="P372" s="627"/>
      <c r="Q372" s="642">
        <v>0</v>
      </c>
      <c r="R372" s="626"/>
      <c r="S372" s="642">
        <v>0</v>
      </c>
      <c r="T372" s="690"/>
      <c r="U372" s="672">
        <v>0</v>
      </c>
    </row>
    <row r="373" spans="1:21" ht="14.4" customHeight="1" x14ac:dyDescent="0.3">
      <c r="A373" s="625">
        <v>50</v>
      </c>
      <c r="B373" s="626" t="s">
        <v>537</v>
      </c>
      <c r="C373" s="626">
        <v>89301501</v>
      </c>
      <c r="D373" s="688" t="s">
        <v>4148</v>
      </c>
      <c r="E373" s="689" t="s">
        <v>3027</v>
      </c>
      <c r="F373" s="626" t="s">
        <v>3007</v>
      </c>
      <c r="G373" s="626" t="s">
        <v>3088</v>
      </c>
      <c r="H373" s="626" t="s">
        <v>536</v>
      </c>
      <c r="I373" s="626" t="s">
        <v>1064</v>
      </c>
      <c r="J373" s="626" t="s">
        <v>1065</v>
      </c>
      <c r="K373" s="626" t="s">
        <v>604</v>
      </c>
      <c r="L373" s="627">
        <v>101.15</v>
      </c>
      <c r="M373" s="627">
        <v>202.3</v>
      </c>
      <c r="N373" s="626">
        <v>2</v>
      </c>
      <c r="O373" s="690">
        <v>1</v>
      </c>
      <c r="P373" s="627"/>
      <c r="Q373" s="642">
        <v>0</v>
      </c>
      <c r="R373" s="626"/>
      <c r="S373" s="642">
        <v>0</v>
      </c>
      <c r="T373" s="690"/>
      <c r="U373" s="672">
        <v>0</v>
      </c>
    </row>
    <row r="374" spans="1:21" ht="14.4" customHeight="1" x14ac:dyDescent="0.3">
      <c r="A374" s="625">
        <v>50</v>
      </c>
      <c r="B374" s="626" t="s">
        <v>537</v>
      </c>
      <c r="C374" s="626">
        <v>89301501</v>
      </c>
      <c r="D374" s="688" t="s">
        <v>4148</v>
      </c>
      <c r="E374" s="689" t="s">
        <v>3027</v>
      </c>
      <c r="F374" s="626" t="s">
        <v>3007</v>
      </c>
      <c r="G374" s="626" t="s">
        <v>3093</v>
      </c>
      <c r="H374" s="626" t="s">
        <v>536</v>
      </c>
      <c r="I374" s="626" t="s">
        <v>3094</v>
      </c>
      <c r="J374" s="626" t="s">
        <v>3095</v>
      </c>
      <c r="K374" s="626" t="s">
        <v>3096</v>
      </c>
      <c r="L374" s="627">
        <v>0</v>
      </c>
      <c r="M374" s="627">
        <v>0</v>
      </c>
      <c r="N374" s="626">
        <v>1</v>
      </c>
      <c r="O374" s="690">
        <v>0.5</v>
      </c>
      <c r="P374" s="627">
        <v>0</v>
      </c>
      <c r="Q374" s="642"/>
      <c r="R374" s="626">
        <v>1</v>
      </c>
      <c r="S374" s="642">
        <v>1</v>
      </c>
      <c r="T374" s="690">
        <v>0.5</v>
      </c>
      <c r="U374" s="672">
        <v>1</v>
      </c>
    </row>
    <row r="375" spans="1:21" ht="14.4" customHeight="1" x14ac:dyDescent="0.3">
      <c r="A375" s="625">
        <v>50</v>
      </c>
      <c r="B375" s="626" t="s">
        <v>537</v>
      </c>
      <c r="C375" s="626">
        <v>89301501</v>
      </c>
      <c r="D375" s="688" t="s">
        <v>4148</v>
      </c>
      <c r="E375" s="689" t="s">
        <v>3027</v>
      </c>
      <c r="F375" s="626" t="s">
        <v>3007</v>
      </c>
      <c r="G375" s="626" t="s">
        <v>3247</v>
      </c>
      <c r="H375" s="626" t="s">
        <v>536</v>
      </c>
      <c r="I375" s="626" t="s">
        <v>1320</v>
      </c>
      <c r="J375" s="626" t="s">
        <v>1321</v>
      </c>
      <c r="K375" s="626" t="s">
        <v>3249</v>
      </c>
      <c r="L375" s="627">
        <v>101.69</v>
      </c>
      <c r="M375" s="627">
        <v>101.69</v>
      </c>
      <c r="N375" s="626">
        <v>1</v>
      </c>
      <c r="O375" s="690">
        <v>1</v>
      </c>
      <c r="P375" s="627">
        <v>101.69</v>
      </c>
      <c r="Q375" s="642">
        <v>1</v>
      </c>
      <c r="R375" s="626">
        <v>1</v>
      </c>
      <c r="S375" s="642">
        <v>1</v>
      </c>
      <c r="T375" s="690">
        <v>1</v>
      </c>
      <c r="U375" s="672">
        <v>1</v>
      </c>
    </row>
    <row r="376" spans="1:21" ht="14.4" customHeight="1" x14ac:dyDescent="0.3">
      <c r="A376" s="625">
        <v>50</v>
      </c>
      <c r="B376" s="626" t="s">
        <v>537</v>
      </c>
      <c r="C376" s="626">
        <v>89301501</v>
      </c>
      <c r="D376" s="688" t="s">
        <v>4148</v>
      </c>
      <c r="E376" s="689" t="s">
        <v>3027</v>
      </c>
      <c r="F376" s="626" t="s">
        <v>3007</v>
      </c>
      <c r="G376" s="626" t="s">
        <v>3362</v>
      </c>
      <c r="H376" s="626" t="s">
        <v>1511</v>
      </c>
      <c r="I376" s="626" t="s">
        <v>1612</v>
      </c>
      <c r="J376" s="626" t="s">
        <v>1613</v>
      </c>
      <c r="K376" s="626" t="s">
        <v>1614</v>
      </c>
      <c r="L376" s="627">
        <v>56.01</v>
      </c>
      <c r="M376" s="627">
        <v>56.01</v>
      </c>
      <c r="N376" s="626">
        <v>1</v>
      </c>
      <c r="O376" s="690">
        <v>0.5</v>
      </c>
      <c r="P376" s="627"/>
      <c r="Q376" s="642">
        <v>0</v>
      </c>
      <c r="R376" s="626"/>
      <c r="S376" s="642">
        <v>0</v>
      </c>
      <c r="T376" s="690"/>
      <c r="U376" s="672">
        <v>0</v>
      </c>
    </row>
    <row r="377" spans="1:21" ht="14.4" customHeight="1" x14ac:dyDescent="0.3">
      <c r="A377" s="625">
        <v>50</v>
      </c>
      <c r="B377" s="626" t="s">
        <v>537</v>
      </c>
      <c r="C377" s="626">
        <v>89301501</v>
      </c>
      <c r="D377" s="688" t="s">
        <v>4148</v>
      </c>
      <c r="E377" s="689" t="s">
        <v>3027</v>
      </c>
      <c r="F377" s="626" t="s">
        <v>3007</v>
      </c>
      <c r="G377" s="626" t="s">
        <v>3097</v>
      </c>
      <c r="H377" s="626" t="s">
        <v>1511</v>
      </c>
      <c r="I377" s="626" t="s">
        <v>1534</v>
      </c>
      <c r="J377" s="626" t="s">
        <v>2853</v>
      </c>
      <c r="K377" s="626" t="s">
        <v>1536</v>
      </c>
      <c r="L377" s="627">
        <v>134.84</v>
      </c>
      <c r="M377" s="627">
        <v>134.84</v>
      </c>
      <c r="N377" s="626">
        <v>1</v>
      </c>
      <c r="O377" s="690">
        <v>0.5</v>
      </c>
      <c r="P377" s="627"/>
      <c r="Q377" s="642">
        <v>0</v>
      </c>
      <c r="R377" s="626"/>
      <c r="S377" s="642">
        <v>0</v>
      </c>
      <c r="T377" s="690"/>
      <c r="U377" s="672">
        <v>0</v>
      </c>
    </row>
    <row r="378" spans="1:21" ht="14.4" customHeight="1" x14ac:dyDescent="0.3">
      <c r="A378" s="625">
        <v>50</v>
      </c>
      <c r="B378" s="626" t="s">
        <v>537</v>
      </c>
      <c r="C378" s="626">
        <v>89301501</v>
      </c>
      <c r="D378" s="688" t="s">
        <v>4148</v>
      </c>
      <c r="E378" s="689" t="s">
        <v>3027</v>
      </c>
      <c r="F378" s="626" t="s">
        <v>3007</v>
      </c>
      <c r="G378" s="626" t="s">
        <v>3097</v>
      </c>
      <c r="H378" s="626" t="s">
        <v>1511</v>
      </c>
      <c r="I378" s="626" t="s">
        <v>1591</v>
      </c>
      <c r="J378" s="626" t="s">
        <v>2856</v>
      </c>
      <c r="K378" s="626" t="s">
        <v>585</v>
      </c>
      <c r="L378" s="627">
        <v>101.16</v>
      </c>
      <c r="M378" s="627">
        <v>101.16</v>
      </c>
      <c r="N378" s="626">
        <v>1</v>
      </c>
      <c r="O378" s="690">
        <v>0.5</v>
      </c>
      <c r="P378" s="627"/>
      <c r="Q378" s="642">
        <v>0</v>
      </c>
      <c r="R378" s="626"/>
      <c r="S378" s="642">
        <v>0</v>
      </c>
      <c r="T378" s="690"/>
      <c r="U378" s="672">
        <v>0</v>
      </c>
    </row>
    <row r="379" spans="1:21" ht="14.4" customHeight="1" x14ac:dyDescent="0.3">
      <c r="A379" s="625">
        <v>50</v>
      </c>
      <c r="B379" s="626" t="s">
        <v>537</v>
      </c>
      <c r="C379" s="626">
        <v>89301501</v>
      </c>
      <c r="D379" s="688" t="s">
        <v>4148</v>
      </c>
      <c r="E379" s="689" t="s">
        <v>3027</v>
      </c>
      <c r="F379" s="626" t="s">
        <v>3007</v>
      </c>
      <c r="G379" s="626" t="s">
        <v>3101</v>
      </c>
      <c r="H379" s="626" t="s">
        <v>1511</v>
      </c>
      <c r="I379" s="626" t="s">
        <v>3363</v>
      </c>
      <c r="J379" s="626" t="s">
        <v>3364</v>
      </c>
      <c r="K379" s="626" t="s">
        <v>1720</v>
      </c>
      <c r="L379" s="627">
        <v>262.41000000000003</v>
      </c>
      <c r="M379" s="627">
        <v>262.41000000000003</v>
      </c>
      <c r="N379" s="626">
        <v>1</v>
      </c>
      <c r="O379" s="690">
        <v>0.5</v>
      </c>
      <c r="P379" s="627"/>
      <c r="Q379" s="642">
        <v>0</v>
      </c>
      <c r="R379" s="626"/>
      <c r="S379" s="642">
        <v>0</v>
      </c>
      <c r="T379" s="690"/>
      <c r="U379" s="672">
        <v>0</v>
      </c>
    </row>
    <row r="380" spans="1:21" ht="14.4" customHeight="1" x14ac:dyDescent="0.3">
      <c r="A380" s="625">
        <v>50</v>
      </c>
      <c r="B380" s="626" t="s">
        <v>537</v>
      </c>
      <c r="C380" s="626">
        <v>89301501</v>
      </c>
      <c r="D380" s="688" t="s">
        <v>4148</v>
      </c>
      <c r="E380" s="689" t="s">
        <v>3027</v>
      </c>
      <c r="F380" s="626" t="s">
        <v>3007</v>
      </c>
      <c r="G380" s="626" t="s">
        <v>3101</v>
      </c>
      <c r="H380" s="626" t="s">
        <v>1511</v>
      </c>
      <c r="I380" s="626" t="s">
        <v>1648</v>
      </c>
      <c r="J380" s="626" t="s">
        <v>1649</v>
      </c>
      <c r="K380" s="626" t="s">
        <v>601</v>
      </c>
      <c r="L380" s="627">
        <v>349.77</v>
      </c>
      <c r="M380" s="627">
        <v>349.77</v>
      </c>
      <c r="N380" s="626">
        <v>1</v>
      </c>
      <c r="O380" s="690">
        <v>0.5</v>
      </c>
      <c r="P380" s="627"/>
      <c r="Q380" s="642">
        <v>0</v>
      </c>
      <c r="R380" s="626"/>
      <c r="S380" s="642">
        <v>0</v>
      </c>
      <c r="T380" s="690"/>
      <c r="U380" s="672">
        <v>0</v>
      </c>
    </row>
    <row r="381" spans="1:21" ht="14.4" customHeight="1" x14ac:dyDescent="0.3">
      <c r="A381" s="625">
        <v>50</v>
      </c>
      <c r="B381" s="626" t="s">
        <v>537</v>
      </c>
      <c r="C381" s="626">
        <v>89301501</v>
      </c>
      <c r="D381" s="688" t="s">
        <v>4148</v>
      </c>
      <c r="E381" s="689" t="s">
        <v>3027</v>
      </c>
      <c r="F381" s="626" t="s">
        <v>3007</v>
      </c>
      <c r="G381" s="626" t="s">
        <v>3101</v>
      </c>
      <c r="H381" s="626" t="s">
        <v>1511</v>
      </c>
      <c r="I381" s="626" t="s">
        <v>1740</v>
      </c>
      <c r="J381" s="626" t="s">
        <v>1741</v>
      </c>
      <c r="K381" s="626" t="s">
        <v>1742</v>
      </c>
      <c r="L381" s="627">
        <v>466.46</v>
      </c>
      <c r="M381" s="627">
        <v>466.46</v>
      </c>
      <c r="N381" s="626">
        <v>1</v>
      </c>
      <c r="O381" s="690">
        <v>0.5</v>
      </c>
      <c r="P381" s="627">
        <v>466.46</v>
      </c>
      <c r="Q381" s="642">
        <v>1</v>
      </c>
      <c r="R381" s="626">
        <v>1</v>
      </c>
      <c r="S381" s="642">
        <v>1</v>
      </c>
      <c r="T381" s="690">
        <v>0.5</v>
      </c>
      <c r="U381" s="672">
        <v>1</v>
      </c>
    </row>
    <row r="382" spans="1:21" ht="14.4" customHeight="1" x14ac:dyDescent="0.3">
      <c r="A382" s="625">
        <v>50</v>
      </c>
      <c r="B382" s="626" t="s">
        <v>537</v>
      </c>
      <c r="C382" s="626">
        <v>89301501</v>
      </c>
      <c r="D382" s="688" t="s">
        <v>4148</v>
      </c>
      <c r="E382" s="689" t="s">
        <v>3027</v>
      </c>
      <c r="F382" s="626" t="s">
        <v>3007</v>
      </c>
      <c r="G382" s="626" t="s">
        <v>3101</v>
      </c>
      <c r="H382" s="626" t="s">
        <v>536</v>
      </c>
      <c r="I382" s="626" t="s">
        <v>3365</v>
      </c>
      <c r="J382" s="626" t="s">
        <v>3103</v>
      </c>
      <c r="K382" s="626" t="s">
        <v>601</v>
      </c>
      <c r="L382" s="627">
        <v>0</v>
      </c>
      <c r="M382" s="627">
        <v>0</v>
      </c>
      <c r="N382" s="626">
        <v>1</v>
      </c>
      <c r="O382" s="690">
        <v>0.5</v>
      </c>
      <c r="P382" s="627"/>
      <c r="Q382" s="642"/>
      <c r="R382" s="626"/>
      <c r="S382" s="642">
        <v>0</v>
      </c>
      <c r="T382" s="690"/>
      <c r="U382" s="672">
        <v>0</v>
      </c>
    </row>
    <row r="383" spans="1:21" ht="14.4" customHeight="1" x14ac:dyDescent="0.3">
      <c r="A383" s="625">
        <v>50</v>
      </c>
      <c r="B383" s="626" t="s">
        <v>537</v>
      </c>
      <c r="C383" s="626">
        <v>89301501</v>
      </c>
      <c r="D383" s="688" t="s">
        <v>4148</v>
      </c>
      <c r="E383" s="689" t="s">
        <v>3027</v>
      </c>
      <c r="F383" s="626" t="s">
        <v>3007</v>
      </c>
      <c r="G383" s="626" t="s">
        <v>3180</v>
      </c>
      <c r="H383" s="626" t="s">
        <v>536</v>
      </c>
      <c r="I383" s="626" t="s">
        <v>1003</v>
      </c>
      <c r="J383" s="626" t="s">
        <v>1004</v>
      </c>
      <c r="K383" s="626" t="s">
        <v>3256</v>
      </c>
      <c r="L383" s="627">
        <v>112.13</v>
      </c>
      <c r="M383" s="627">
        <v>112.13</v>
      </c>
      <c r="N383" s="626">
        <v>1</v>
      </c>
      <c r="O383" s="690">
        <v>0.5</v>
      </c>
      <c r="P383" s="627"/>
      <c r="Q383" s="642">
        <v>0</v>
      </c>
      <c r="R383" s="626"/>
      <c r="S383" s="642">
        <v>0</v>
      </c>
      <c r="T383" s="690"/>
      <c r="U383" s="672">
        <v>0</v>
      </c>
    </row>
    <row r="384" spans="1:21" ht="14.4" customHeight="1" x14ac:dyDescent="0.3">
      <c r="A384" s="625">
        <v>50</v>
      </c>
      <c r="B384" s="626" t="s">
        <v>537</v>
      </c>
      <c r="C384" s="626">
        <v>89301501</v>
      </c>
      <c r="D384" s="688" t="s">
        <v>4148</v>
      </c>
      <c r="E384" s="689" t="s">
        <v>3027</v>
      </c>
      <c r="F384" s="626" t="s">
        <v>3007</v>
      </c>
      <c r="G384" s="626" t="s">
        <v>3104</v>
      </c>
      <c r="H384" s="626" t="s">
        <v>536</v>
      </c>
      <c r="I384" s="626" t="s">
        <v>806</v>
      </c>
      <c r="J384" s="626" t="s">
        <v>807</v>
      </c>
      <c r="K384" s="626" t="s">
        <v>3219</v>
      </c>
      <c r="L384" s="627">
        <v>219.94</v>
      </c>
      <c r="M384" s="627">
        <v>219.94</v>
      </c>
      <c r="N384" s="626">
        <v>1</v>
      </c>
      <c r="O384" s="690">
        <v>0.5</v>
      </c>
      <c r="P384" s="627"/>
      <c r="Q384" s="642">
        <v>0</v>
      </c>
      <c r="R384" s="626"/>
      <c r="S384" s="642">
        <v>0</v>
      </c>
      <c r="T384" s="690"/>
      <c r="U384" s="672">
        <v>0</v>
      </c>
    </row>
    <row r="385" spans="1:21" ht="14.4" customHeight="1" x14ac:dyDescent="0.3">
      <c r="A385" s="625">
        <v>50</v>
      </c>
      <c r="B385" s="626" t="s">
        <v>537</v>
      </c>
      <c r="C385" s="626">
        <v>89301501</v>
      </c>
      <c r="D385" s="688" t="s">
        <v>4148</v>
      </c>
      <c r="E385" s="689" t="s">
        <v>3027</v>
      </c>
      <c r="F385" s="626" t="s">
        <v>3007</v>
      </c>
      <c r="G385" s="626" t="s">
        <v>3183</v>
      </c>
      <c r="H385" s="626" t="s">
        <v>536</v>
      </c>
      <c r="I385" s="626" t="s">
        <v>1875</v>
      </c>
      <c r="J385" s="626" t="s">
        <v>1876</v>
      </c>
      <c r="K385" s="626" t="s">
        <v>3184</v>
      </c>
      <c r="L385" s="627">
        <v>38.99</v>
      </c>
      <c r="M385" s="627">
        <v>38.99</v>
      </c>
      <c r="N385" s="626">
        <v>1</v>
      </c>
      <c r="O385" s="690">
        <v>1</v>
      </c>
      <c r="P385" s="627"/>
      <c r="Q385" s="642">
        <v>0</v>
      </c>
      <c r="R385" s="626"/>
      <c r="S385" s="642">
        <v>0</v>
      </c>
      <c r="T385" s="690"/>
      <c r="U385" s="672">
        <v>0</v>
      </c>
    </row>
    <row r="386" spans="1:21" ht="14.4" customHeight="1" x14ac:dyDescent="0.3">
      <c r="A386" s="625">
        <v>50</v>
      </c>
      <c r="B386" s="626" t="s">
        <v>537</v>
      </c>
      <c r="C386" s="626">
        <v>89301501</v>
      </c>
      <c r="D386" s="688" t="s">
        <v>4148</v>
      </c>
      <c r="E386" s="689" t="s">
        <v>3027</v>
      </c>
      <c r="F386" s="626" t="s">
        <v>3007</v>
      </c>
      <c r="G386" s="626" t="s">
        <v>3107</v>
      </c>
      <c r="H386" s="626" t="s">
        <v>536</v>
      </c>
      <c r="I386" s="626" t="s">
        <v>3366</v>
      </c>
      <c r="J386" s="626" t="s">
        <v>3367</v>
      </c>
      <c r="K386" s="626" t="s">
        <v>3368</v>
      </c>
      <c r="L386" s="627">
        <v>100.63</v>
      </c>
      <c r="M386" s="627">
        <v>100.63</v>
      </c>
      <c r="N386" s="626">
        <v>1</v>
      </c>
      <c r="O386" s="690">
        <v>1</v>
      </c>
      <c r="P386" s="627"/>
      <c r="Q386" s="642">
        <v>0</v>
      </c>
      <c r="R386" s="626"/>
      <c r="S386" s="642">
        <v>0</v>
      </c>
      <c r="T386" s="690"/>
      <c r="U386" s="672">
        <v>0</v>
      </c>
    </row>
    <row r="387" spans="1:21" ht="14.4" customHeight="1" x14ac:dyDescent="0.3">
      <c r="A387" s="625">
        <v>50</v>
      </c>
      <c r="B387" s="626" t="s">
        <v>537</v>
      </c>
      <c r="C387" s="626">
        <v>89301501</v>
      </c>
      <c r="D387" s="688" t="s">
        <v>4148</v>
      </c>
      <c r="E387" s="689" t="s">
        <v>3027</v>
      </c>
      <c r="F387" s="626" t="s">
        <v>3007</v>
      </c>
      <c r="G387" s="626" t="s">
        <v>3369</v>
      </c>
      <c r="H387" s="626" t="s">
        <v>1511</v>
      </c>
      <c r="I387" s="626" t="s">
        <v>3370</v>
      </c>
      <c r="J387" s="626" t="s">
        <v>3371</v>
      </c>
      <c r="K387" s="626" t="s">
        <v>3372</v>
      </c>
      <c r="L387" s="627">
        <v>49.12</v>
      </c>
      <c r="M387" s="627">
        <v>49.12</v>
      </c>
      <c r="N387" s="626">
        <v>1</v>
      </c>
      <c r="O387" s="690">
        <v>0.5</v>
      </c>
      <c r="P387" s="627"/>
      <c r="Q387" s="642">
        <v>0</v>
      </c>
      <c r="R387" s="626"/>
      <c r="S387" s="642">
        <v>0</v>
      </c>
      <c r="T387" s="690"/>
      <c r="U387" s="672">
        <v>0</v>
      </c>
    </row>
    <row r="388" spans="1:21" ht="14.4" customHeight="1" x14ac:dyDescent="0.3">
      <c r="A388" s="625">
        <v>50</v>
      </c>
      <c r="B388" s="626" t="s">
        <v>537</v>
      </c>
      <c r="C388" s="626">
        <v>89301501</v>
      </c>
      <c r="D388" s="688" t="s">
        <v>4148</v>
      </c>
      <c r="E388" s="689" t="s">
        <v>3027</v>
      </c>
      <c r="F388" s="626" t="s">
        <v>3007</v>
      </c>
      <c r="G388" s="626" t="s">
        <v>3185</v>
      </c>
      <c r="H388" s="626" t="s">
        <v>536</v>
      </c>
      <c r="I388" s="626" t="s">
        <v>1264</v>
      </c>
      <c r="J388" s="626" t="s">
        <v>1195</v>
      </c>
      <c r="K388" s="626" t="s">
        <v>1265</v>
      </c>
      <c r="L388" s="627">
        <v>40.64</v>
      </c>
      <c r="M388" s="627">
        <v>40.64</v>
      </c>
      <c r="N388" s="626">
        <v>1</v>
      </c>
      <c r="O388" s="690">
        <v>0.5</v>
      </c>
      <c r="P388" s="627"/>
      <c r="Q388" s="642">
        <v>0</v>
      </c>
      <c r="R388" s="626"/>
      <c r="S388" s="642">
        <v>0</v>
      </c>
      <c r="T388" s="690"/>
      <c r="U388" s="672">
        <v>0</v>
      </c>
    </row>
    <row r="389" spans="1:21" ht="14.4" customHeight="1" x14ac:dyDescent="0.3">
      <c r="A389" s="625">
        <v>50</v>
      </c>
      <c r="B389" s="626" t="s">
        <v>537</v>
      </c>
      <c r="C389" s="626">
        <v>89301501</v>
      </c>
      <c r="D389" s="688" t="s">
        <v>4148</v>
      </c>
      <c r="E389" s="689" t="s">
        <v>3027</v>
      </c>
      <c r="F389" s="626" t="s">
        <v>3007</v>
      </c>
      <c r="G389" s="626" t="s">
        <v>3373</v>
      </c>
      <c r="H389" s="626" t="s">
        <v>536</v>
      </c>
      <c r="I389" s="626" t="s">
        <v>3374</v>
      </c>
      <c r="J389" s="626" t="s">
        <v>3375</v>
      </c>
      <c r="K389" s="626" t="s">
        <v>3376</v>
      </c>
      <c r="L389" s="627">
        <v>226.23</v>
      </c>
      <c r="M389" s="627">
        <v>226.23</v>
      </c>
      <c r="N389" s="626">
        <v>1</v>
      </c>
      <c r="O389" s="690">
        <v>0.5</v>
      </c>
      <c r="P389" s="627"/>
      <c r="Q389" s="642">
        <v>0</v>
      </c>
      <c r="R389" s="626"/>
      <c r="S389" s="642">
        <v>0</v>
      </c>
      <c r="T389" s="690"/>
      <c r="U389" s="672">
        <v>0</v>
      </c>
    </row>
    <row r="390" spans="1:21" ht="14.4" customHeight="1" x14ac:dyDescent="0.3">
      <c r="A390" s="625">
        <v>50</v>
      </c>
      <c r="B390" s="626" t="s">
        <v>537</v>
      </c>
      <c r="C390" s="626">
        <v>89301501</v>
      </c>
      <c r="D390" s="688" t="s">
        <v>4148</v>
      </c>
      <c r="E390" s="689" t="s">
        <v>3027</v>
      </c>
      <c r="F390" s="626" t="s">
        <v>3007</v>
      </c>
      <c r="G390" s="626" t="s">
        <v>3224</v>
      </c>
      <c r="H390" s="626" t="s">
        <v>536</v>
      </c>
      <c r="I390" s="626" t="s">
        <v>930</v>
      </c>
      <c r="J390" s="626" t="s">
        <v>931</v>
      </c>
      <c r="K390" s="626" t="s">
        <v>932</v>
      </c>
      <c r="L390" s="627">
        <v>108.71</v>
      </c>
      <c r="M390" s="627">
        <v>108.71</v>
      </c>
      <c r="N390" s="626">
        <v>1</v>
      </c>
      <c r="O390" s="690">
        <v>0.5</v>
      </c>
      <c r="P390" s="627"/>
      <c r="Q390" s="642">
        <v>0</v>
      </c>
      <c r="R390" s="626"/>
      <c r="S390" s="642">
        <v>0</v>
      </c>
      <c r="T390" s="690"/>
      <c r="U390" s="672">
        <v>0</v>
      </c>
    </row>
    <row r="391" spans="1:21" ht="14.4" customHeight="1" x14ac:dyDescent="0.3">
      <c r="A391" s="625">
        <v>50</v>
      </c>
      <c r="B391" s="626" t="s">
        <v>537</v>
      </c>
      <c r="C391" s="626">
        <v>89301501</v>
      </c>
      <c r="D391" s="688" t="s">
        <v>4148</v>
      </c>
      <c r="E391" s="689" t="s">
        <v>3027</v>
      </c>
      <c r="F391" s="626" t="s">
        <v>3007</v>
      </c>
      <c r="G391" s="626" t="s">
        <v>3114</v>
      </c>
      <c r="H391" s="626" t="s">
        <v>536</v>
      </c>
      <c r="I391" s="626" t="s">
        <v>3263</v>
      </c>
      <c r="J391" s="626" t="s">
        <v>3264</v>
      </c>
      <c r="K391" s="626" t="s">
        <v>1661</v>
      </c>
      <c r="L391" s="627">
        <v>193.14</v>
      </c>
      <c r="M391" s="627">
        <v>193.14</v>
      </c>
      <c r="N391" s="626">
        <v>1</v>
      </c>
      <c r="O391" s="690">
        <v>0.5</v>
      </c>
      <c r="P391" s="627"/>
      <c r="Q391" s="642">
        <v>0</v>
      </c>
      <c r="R391" s="626"/>
      <c r="S391" s="642">
        <v>0</v>
      </c>
      <c r="T391" s="690"/>
      <c r="U391" s="672">
        <v>0</v>
      </c>
    </row>
    <row r="392" spans="1:21" ht="14.4" customHeight="1" x14ac:dyDescent="0.3">
      <c r="A392" s="625">
        <v>50</v>
      </c>
      <c r="B392" s="626" t="s">
        <v>537</v>
      </c>
      <c r="C392" s="626">
        <v>89301501</v>
      </c>
      <c r="D392" s="688" t="s">
        <v>4148</v>
      </c>
      <c r="E392" s="689" t="s">
        <v>3027</v>
      </c>
      <c r="F392" s="626" t="s">
        <v>3007</v>
      </c>
      <c r="G392" s="626" t="s">
        <v>3114</v>
      </c>
      <c r="H392" s="626" t="s">
        <v>1511</v>
      </c>
      <c r="I392" s="626" t="s">
        <v>3115</v>
      </c>
      <c r="J392" s="626" t="s">
        <v>3116</v>
      </c>
      <c r="K392" s="626" t="s">
        <v>3117</v>
      </c>
      <c r="L392" s="627">
        <v>96.57</v>
      </c>
      <c r="M392" s="627">
        <v>96.57</v>
      </c>
      <c r="N392" s="626">
        <v>1</v>
      </c>
      <c r="O392" s="690">
        <v>0.5</v>
      </c>
      <c r="P392" s="627"/>
      <c r="Q392" s="642">
        <v>0</v>
      </c>
      <c r="R392" s="626"/>
      <c r="S392" s="642">
        <v>0</v>
      </c>
      <c r="T392" s="690"/>
      <c r="U392" s="672">
        <v>0</v>
      </c>
    </row>
    <row r="393" spans="1:21" ht="14.4" customHeight="1" x14ac:dyDescent="0.3">
      <c r="A393" s="625">
        <v>50</v>
      </c>
      <c r="B393" s="626" t="s">
        <v>537</v>
      </c>
      <c r="C393" s="626">
        <v>89301501</v>
      </c>
      <c r="D393" s="688" t="s">
        <v>4148</v>
      </c>
      <c r="E393" s="689" t="s">
        <v>3028</v>
      </c>
      <c r="F393" s="626" t="s">
        <v>3007</v>
      </c>
      <c r="G393" s="626" t="s">
        <v>3029</v>
      </c>
      <c r="H393" s="626" t="s">
        <v>1511</v>
      </c>
      <c r="I393" s="626" t="s">
        <v>1523</v>
      </c>
      <c r="J393" s="626" t="s">
        <v>1524</v>
      </c>
      <c r="K393" s="626" t="s">
        <v>2830</v>
      </c>
      <c r="L393" s="627">
        <v>121.16</v>
      </c>
      <c r="M393" s="627">
        <v>242.32</v>
      </c>
      <c r="N393" s="626">
        <v>2</v>
      </c>
      <c r="O393" s="690">
        <v>1.5</v>
      </c>
      <c r="P393" s="627">
        <v>121.16</v>
      </c>
      <c r="Q393" s="642">
        <v>0.5</v>
      </c>
      <c r="R393" s="626">
        <v>1</v>
      </c>
      <c r="S393" s="642">
        <v>0.5</v>
      </c>
      <c r="T393" s="690">
        <v>0.5</v>
      </c>
      <c r="U393" s="672">
        <v>0.33333333333333331</v>
      </c>
    </row>
    <row r="394" spans="1:21" ht="14.4" customHeight="1" x14ac:dyDescent="0.3">
      <c r="A394" s="625">
        <v>50</v>
      </c>
      <c r="B394" s="626" t="s">
        <v>537</v>
      </c>
      <c r="C394" s="626">
        <v>89301501</v>
      </c>
      <c r="D394" s="688" t="s">
        <v>4148</v>
      </c>
      <c r="E394" s="689" t="s">
        <v>3028</v>
      </c>
      <c r="F394" s="626" t="s">
        <v>3007</v>
      </c>
      <c r="G394" s="626" t="s">
        <v>3029</v>
      </c>
      <c r="H394" s="626" t="s">
        <v>1511</v>
      </c>
      <c r="I394" s="626" t="s">
        <v>1527</v>
      </c>
      <c r="J394" s="626" t="s">
        <v>1524</v>
      </c>
      <c r="K394" s="626" t="s">
        <v>2831</v>
      </c>
      <c r="L394" s="627">
        <v>242.33</v>
      </c>
      <c r="M394" s="627">
        <v>242.33</v>
      </c>
      <c r="N394" s="626">
        <v>1</v>
      </c>
      <c r="O394" s="690">
        <v>0.5</v>
      </c>
      <c r="P394" s="627"/>
      <c r="Q394" s="642">
        <v>0</v>
      </c>
      <c r="R394" s="626"/>
      <c r="S394" s="642">
        <v>0</v>
      </c>
      <c r="T394" s="690"/>
      <c r="U394" s="672">
        <v>0</v>
      </c>
    </row>
    <row r="395" spans="1:21" ht="14.4" customHeight="1" x14ac:dyDescent="0.3">
      <c r="A395" s="625">
        <v>50</v>
      </c>
      <c r="B395" s="626" t="s">
        <v>537</v>
      </c>
      <c r="C395" s="626">
        <v>89301501</v>
      </c>
      <c r="D395" s="688" t="s">
        <v>4148</v>
      </c>
      <c r="E395" s="689" t="s">
        <v>3028</v>
      </c>
      <c r="F395" s="626" t="s">
        <v>3007</v>
      </c>
      <c r="G395" s="626" t="s">
        <v>3227</v>
      </c>
      <c r="H395" s="626" t="s">
        <v>1511</v>
      </c>
      <c r="I395" s="626" t="s">
        <v>1915</v>
      </c>
      <c r="J395" s="626" t="s">
        <v>2882</v>
      </c>
      <c r="K395" s="626" t="s">
        <v>2883</v>
      </c>
      <c r="L395" s="627">
        <v>333.31</v>
      </c>
      <c r="M395" s="627">
        <v>999.93000000000006</v>
      </c>
      <c r="N395" s="626">
        <v>3</v>
      </c>
      <c r="O395" s="690">
        <v>2</v>
      </c>
      <c r="P395" s="627"/>
      <c r="Q395" s="642">
        <v>0</v>
      </c>
      <c r="R395" s="626"/>
      <c r="S395" s="642">
        <v>0</v>
      </c>
      <c r="T395" s="690"/>
      <c r="U395" s="672">
        <v>0</v>
      </c>
    </row>
    <row r="396" spans="1:21" ht="14.4" customHeight="1" x14ac:dyDescent="0.3">
      <c r="A396" s="625">
        <v>50</v>
      </c>
      <c r="B396" s="626" t="s">
        <v>537</v>
      </c>
      <c r="C396" s="626">
        <v>89301501</v>
      </c>
      <c r="D396" s="688" t="s">
        <v>4148</v>
      </c>
      <c r="E396" s="689" t="s">
        <v>3028</v>
      </c>
      <c r="F396" s="626" t="s">
        <v>3007</v>
      </c>
      <c r="G396" s="626" t="s">
        <v>3036</v>
      </c>
      <c r="H396" s="626" t="s">
        <v>536</v>
      </c>
      <c r="I396" s="626" t="s">
        <v>3377</v>
      </c>
      <c r="J396" s="626" t="s">
        <v>3378</v>
      </c>
      <c r="K396" s="626" t="s">
        <v>1582</v>
      </c>
      <c r="L396" s="627">
        <v>0</v>
      </c>
      <c r="M396" s="627">
        <v>0</v>
      </c>
      <c r="N396" s="626">
        <v>1</v>
      </c>
      <c r="O396" s="690">
        <v>0.5</v>
      </c>
      <c r="P396" s="627"/>
      <c r="Q396" s="642"/>
      <c r="R396" s="626"/>
      <c r="S396" s="642">
        <v>0</v>
      </c>
      <c r="T396" s="690"/>
      <c r="U396" s="672">
        <v>0</v>
      </c>
    </row>
    <row r="397" spans="1:21" ht="14.4" customHeight="1" x14ac:dyDescent="0.3">
      <c r="A397" s="625">
        <v>50</v>
      </c>
      <c r="B397" s="626" t="s">
        <v>537</v>
      </c>
      <c r="C397" s="626">
        <v>89301501</v>
      </c>
      <c r="D397" s="688" t="s">
        <v>4148</v>
      </c>
      <c r="E397" s="689" t="s">
        <v>3028</v>
      </c>
      <c r="F397" s="626" t="s">
        <v>3007</v>
      </c>
      <c r="G397" s="626" t="s">
        <v>3036</v>
      </c>
      <c r="H397" s="626" t="s">
        <v>536</v>
      </c>
      <c r="I397" s="626" t="s">
        <v>3379</v>
      </c>
      <c r="J397" s="626" t="s">
        <v>3045</v>
      </c>
      <c r="K397" s="626" t="s">
        <v>3215</v>
      </c>
      <c r="L397" s="627">
        <v>787.03</v>
      </c>
      <c r="M397" s="627">
        <v>787.03</v>
      </c>
      <c r="N397" s="626">
        <v>1</v>
      </c>
      <c r="O397" s="690">
        <v>0.5</v>
      </c>
      <c r="P397" s="627">
        <v>787.03</v>
      </c>
      <c r="Q397" s="642">
        <v>1</v>
      </c>
      <c r="R397" s="626">
        <v>1</v>
      </c>
      <c r="S397" s="642">
        <v>1</v>
      </c>
      <c r="T397" s="690">
        <v>0.5</v>
      </c>
      <c r="U397" s="672">
        <v>1</v>
      </c>
    </row>
    <row r="398" spans="1:21" ht="14.4" customHeight="1" x14ac:dyDescent="0.3">
      <c r="A398" s="625">
        <v>50</v>
      </c>
      <c r="B398" s="626" t="s">
        <v>537</v>
      </c>
      <c r="C398" s="626">
        <v>89301501</v>
      </c>
      <c r="D398" s="688" t="s">
        <v>4148</v>
      </c>
      <c r="E398" s="689" t="s">
        <v>3028</v>
      </c>
      <c r="F398" s="626" t="s">
        <v>3007</v>
      </c>
      <c r="G398" s="626" t="s">
        <v>3036</v>
      </c>
      <c r="H398" s="626" t="s">
        <v>536</v>
      </c>
      <c r="I398" s="626" t="s">
        <v>3042</v>
      </c>
      <c r="J398" s="626" t="s">
        <v>1712</v>
      </c>
      <c r="K398" s="626" t="s">
        <v>3043</v>
      </c>
      <c r="L398" s="627">
        <v>0</v>
      </c>
      <c r="M398" s="627">
        <v>0</v>
      </c>
      <c r="N398" s="626">
        <v>1</v>
      </c>
      <c r="O398" s="690">
        <v>0.5</v>
      </c>
      <c r="P398" s="627"/>
      <c r="Q398" s="642"/>
      <c r="R398" s="626"/>
      <c r="S398" s="642">
        <v>0</v>
      </c>
      <c r="T398" s="690"/>
      <c r="U398" s="672">
        <v>0</v>
      </c>
    </row>
    <row r="399" spans="1:21" ht="14.4" customHeight="1" x14ac:dyDescent="0.3">
      <c r="A399" s="625">
        <v>50</v>
      </c>
      <c r="B399" s="626" t="s">
        <v>537</v>
      </c>
      <c r="C399" s="626">
        <v>89301501</v>
      </c>
      <c r="D399" s="688" t="s">
        <v>4148</v>
      </c>
      <c r="E399" s="689" t="s">
        <v>3028</v>
      </c>
      <c r="F399" s="626" t="s">
        <v>3007</v>
      </c>
      <c r="G399" s="626" t="s">
        <v>3036</v>
      </c>
      <c r="H399" s="626" t="s">
        <v>1511</v>
      </c>
      <c r="I399" s="626" t="s">
        <v>1626</v>
      </c>
      <c r="J399" s="626" t="s">
        <v>2865</v>
      </c>
      <c r="K399" s="626" t="s">
        <v>601</v>
      </c>
      <c r="L399" s="627">
        <v>238.81</v>
      </c>
      <c r="M399" s="627">
        <v>238.81</v>
      </c>
      <c r="N399" s="626">
        <v>1</v>
      </c>
      <c r="O399" s="690">
        <v>0.5</v>
      </c>
      <c r="P399" s="627"/>
      <c r="Q399" s="642">
        <v>0</v>
      </c>
      <c r="R399" s="626"/>
      <c r="S399" s="642">
        <v>0</v>
      </c>
      <c r="T399" s="690"/>
      <c r="U399" s="672">
        <v>0</v>
      </c>
    </row>
    <row r="400" spans="1:21" ht="14.4" customHeight="1" x14ac:dyDescent="0.3">
      <c r="A400" s="625">
        <v>50</v>
      </c>
      <c r="B400" s="626" t="s">
        <v>537</v>
      </c>
      <c r="C400" s="626">
        <v>89301501</v>
      </c>
      <c r="D400" s="688" t="s">
        <v>4148</v>
      </c>
      <c r="E400" s="689" t="s">
        <v>3028</v>
      </c>
      <c r="F400" s="626" t="s">
        <v>3007</v>
      </c>
      <c r="G400" s="626" t="s">
        <v>3046</v>
      </c>
      <c r="H400" s="626" t="s">
        <v>536</v>
      </c>
      <c r="I400" s="626" t="s">
        <v>3128</v>
      </c>
      <c r="J400" s="626" t="s">
        <v>1575</v>
      </c>
      <c r="K400" s="626" t="s">
        <v>3129</v>
      </c>
      <c r="L400" s="627">
        <v>0</v>
      </c>
      <c r="M400" s="627">
        <v>0</v>
      </c>
      <c r="N400" s="626">
        <v>1</v>
      </c>
      <c r="O400" s="690">
        <v>0.5</v>
      </c>
      <c r="P400" s="627"/>
      <c r="Q400" s="642"/>
      <c r="R400" s="626"/>
      <c r="S400" s="642">
        <v>0</v>
      </c>
      <c r="T400" s="690"/>
      <c r="U400" s="672">
        <v>0</v>
      </c>
    </row>
    <row r="401" spans="1:21" ht="14.4" customHeight="1" x14ac:dyDescent="0.3">
      <c r="A401" s="625">
        <v>50</v>
      </c>
      <c r="B401" s="626" t="s">
        <v>537</v>
      </c>
      <c r="C401" s="626">
        <v>89301501</v>
      </c>
      <c r="D401" s="688" t="s">
        <v>4148</v>
      </c>
      <c r="E401" s="689" t="s">
        <v>3028</v>
      </c>
      <c r="F401" s="626" t="s">
        <v>3007</v>
      </c>
      <c r="G401" s="626" t="s">
        <v>3046</v>
      </c>
      <c r="H401" s="626" t="s">
        <v>536</v>
      </c>
      <c r="I401" s="626" t="s">
        <v>564</v>
      </c>
      <c r="J401" s="626" t="s">
        <v>2843</v>
      </c>
      <c r="K401" s="626" t="s">
        <v>2844</v>
      </c>
      <c r="L401" s="627">
        <v>31.43</v>
      </c>
      <c r="M401" s="627">
        <v>62.86</v>
      </c>
      <c r="N401" s="626">
        <v>2</v>
      </c>
      <c r="O401" s="690">
        <v>0.5</v>
      </c>
      <c r="P401" s="627">
        <v>62.86</v>
      </c>
      <c r="Q401" s="642">
        <v>1</v>
      </c>
      <c r="R401" s="626">
        <v>2</v>
      </c>
      <c r="S401" s="642">
        <v>1</v>
      </c>
      <c r="T401" s="690">
        <v>0.5</v>
      </c>
      <c r="U401" s="672">
        <v>1</v>
      </c>
    </row>
    <row r="402" spans="1:21" ht="14.4" customHeight="1" x14ac:dyDescent="0.3">
      <c r="A402" s="625">
        <v>50</v>
      </c>
      <c r="B402" s="626" t="s">
        <v>537</v>
      </c>
      <c r="C402" s="626">
        <v>89301501</v>
      </c>
      <c r="D402" s="688" t="s">
        <v>4148</v>
      </c>
      <c r="E402" s="689" t="s">
        <v>3028</v>
      </c>
      <c r="F402" s="626" t="s">
        <v>3007</v>
      </c>
      <c r="G402" s="626" t="s">
        <v>3046</v>
      </c>
      <c r="H402" s="626" t="s">
        <v>536</v>
      </c>
      <c r="I402" s="626" t="s">
        <v>3380</v>
      </c>
      <c r="J402" s="626" t="s">
        <v>2843</v>
      </c>
      <c r="K402" s="626" t="s">
        <v>3381</v>
      </c>
      <c r="L402" s="627">
        <v>0</v>
      </c>
      <c r="M402" s="627">
        <v>0</v>
      </c>
      <c r="N402" s="626">
        <v>1</v>
      </c>
      <c r="O402" s="690">
        <v>0.5</v>
      </c>
      <c r="P402" s="627"/>
      <c r="Q402" s="642"/>
      <c r="R402" s="626"/>
      <c r="S402" s="642">
        <v>0</v>
      </c>
      <c r="T402" s="690"/>
      <c r="U402" s="672">
        <v>0</v>
      </c>
    </row>
    <row r="403" spans="1:21" ht="14.4" customHeight="1" x14ac:dyDescent="0.3">
      <c r="A403" s="625">
        <v>50</v>
      </c>
      <c r="B403" s="626" t="s">
        <v>537</v>
      </c>
      <c r="C403" s="626">
        <v>89301501</v>
      </c>
      <c r="D403" s="688" t="s">
        <v>4148</v>
      </c>
      <c r="E403" s="689" t="s">
        <v>3028</v>
      </c>
      <c r="F403" s="626" t="s">
        <v>3007</v>
      </c>
      <c r="G403" s="626" t="s">
        <v>3046</v>
      </c>
      <c r="H403" s="626" t="s">
        <v>1511</v>
      </c>
      <c r="I403" s="626" t="s">
        <v>1574</v>
      </c>
      <c r="J403" s="626" t="s">
        <v>1575</v>
      </c>
      <c r="K403" s="626" t="s">
        <v>604</v>
      </c>
      <c r="L403" s="627">
        <v>44.89</v>
      </c>
      <c r="M403" s="627">
        <v>44.89</v>
      </c>
      <c r="N403" s="626">
        <v>1</v>
      </c>
      <c r="O403" s="690">
        <v>0.5</v>
      </c>
      <c r="P403" s="627"/>
      <c r="Q403" s="642">
        <v>0</v>
      </c>
      <c r="R403" s="626"/>
      <c r="S403" s="642">
        <v>0</v>
      </c>
      <c r="T403" s="690"/>
      <c r="U403" s="672">
        <v>0</v>
      </c>
    </row>
    <row r="404" spans="1:21" ht="14.4" customHeight="1" x14ac:dyDescent="0.3">
      <c r="A404" s="625">
        <v>50</v>
      </c>
      <c r="B404" s="626" t="s">
        <v>537</v>
      </c>
      <c r="C404" s="626">
        <v>89301501</v>
      </c>
      <c r="D404" s="688" t="s">
        <v>4148</v>
      </c>
      <c r="E404" s="689" t="s">
        <v>3028</v>
      </c>
      <c r="F404" s="626" t="s">
        <v>3007</v>
      </c>
      <c r="G404" s="626" t="s">
        <v>3046</v>
      </c>
      <c r="H404" s="626" t="s">
        <v>1511</v>
      </c>
      <c r="I404" s="626" t="s">
        <v>3152</v>
      </c>
      <c r="J404" s="626" t="s">
        <v>3153</v>
      </c>
      <c r="K404" s="626" t="s">
        <v>1720</v>
      </c>
      <c r="L404" s="627">
        <v>60.02</v>
      </c>
      <c r="M404" s="627">
        <v>60.02</v>
      </c>
      <c r="N404" s="626">
        <v>1</v>
      </c>
      <c r="O404" s="690">
        <v>0.5</v>
      </c>
      <c r="P404" s="627"/>
      <c r="Q404" s="642">
        <v>0</v>
      </c>
      <c r="R404" s="626"/>
      <c r="S404" s="642">
        <v>0</v>
      </c>
      <c r="T404" s="690"/>
      <c r="U404" s="672">
        <v>0</v>
      </c>
    </row>
    <row r="405" spans="1:21" ht="14.4" customHeight="1" x14ac:dyDescent="0.3">
      <c r="A405" s="625">
        <v>50</v>
      </c>
      <c r="B405" s="626" t="s">
        <v>537</v>
      </c>
      <c r="C405" s="626">
        <v>89301501</v>
      </c>
      <c r="D405" s="688" t="s">
        <v>4148</v>
      </c>
      <c r="E405" s="689" t="s">
        <v>3028</v>
      </c>
      <c r="F405" s="626" t="s">
        <v>3007</v>
      </c>
      <c r="G405" s="626" t="s">
        <v>3382</v>
      </c>
      <c r="H405" s="626" t="s">
        <v>536</v>
      </c>
      <c r="I405" s="626" t="s">
        <v>3383</v>
      </c>
      <c r="J405" s="626" t="s">
        <v>3384</v>
      </c>
      <c r="K405" s="626" t="s">
        <v>2894</v>
      </c>
      <c r="L405" s="627">
        <v>69.86</v>
      </c>
      <c r="M405" s="627">
        <v>139.72</v>
      </c>
      <c r="N405" s="626">
        <v>2</v>
      </c>
      <c r="O405" s="690">
        <v>1</v>
      </c>
      <c r="P405" s="627"/>
      <c r="Q405" s="642">
        <v>0</v>
      </c>
      <c r="R405" s="626"/>
      <c r="S405" s="642">
        <v>0</v>
      </c>
      <c r="T405" s="690"/>
      <c r="U405" s="672">
        <v>0</v>
      </c>
    </row>
    <row r="406" spans="1:21" ht="14.4" customHeight="1" x14ac:dyDescent="0.3">
      <c r="A406" s="625">
        <v>50</v>
      </c>
      <c r="B406" s="626" t="s">
        <v>537</v>
      </c>
      <c r="C406" s="626">
        <v>89301501</v>
      </c>
      <c r="D406" s="688" t="s">
        <v>4148</v>
      </c>
      <c r="E406" s="689" t="s">
        <v>3028</v>
      </c>
      <c r="F406" s="626" t="s">
        <v>3007</v>
      </c>
      <c r="G406" s="626" t="s">
        <v>3049</v>
      </c>
      <c r="H406" s="626" t="s">
        <v>536</v>
      </c>
      <c r="I406" s="626" t="s">
        <v>934</v>
      </c>
      <c r="J406" s="626" t="s">
        <v>3050</v>
      </c>
      <c r="K406" s="626" t="s">
        <v>3051</v>
      </c>
      <c r="L406" s="627">
        <v>36.89</v>
      </c>
      <c r="M406" s="627">
        <v>110.67</v>
      </c>
      <c r="N406" s="626">
        <v>3</v>
      </c>
      <c r="O406" s="690">
        <v>0.5</v>
      </c>
      <c r="P406" s="627"/>
      <c r="Q406" s="642">
        <v>0</v>
      </c>
      <c r="R406" s="626"/>
      <c r="S406" s="642">
        <v>0</v>
      </c>
      <c r="T406" s="690"/>
      <c r="U406" s="672">
        <v>0</v>
      </c>
    </row>
    <row r="407" spans="1:21" ht="14.4" customHeight="1" x14ac:dyDescent="0.3">
      <c r="A407" s="625">
        <v>50</v>
      </c>
      <c r="B407" s="626" t="s">
        <v>537</v>
      </c>
      <c r="C407" s="626">
        <v>89301501</v>
      </c>
      <c r="D407" s="688" t="s">
        <v>4148</v>
      </c>
      <c r="E407" s="689" t="s">
        <v>3028</v>
      </c>
      <c r="F407" s="626" t="s">
        <v>3007</v>
      </c>
      <c r="G407" s="626" t="s">
        <v>3130</v>
      </c>
      <c r="H407" s="626" t="s">
        <v>1511</v>
      </c>
      <c r="I407" s="626" t="s">
        <v>3155</v>
      </c>
      <c r="J407" s="626" t="s">
        <v>3132</v>
      </c>
      <c r="K407" s="626" t="s">
        <v>1657</v>
      </c>
      <c r="L407" s="627">
        <v>190.87</v>
      </c>
      <c r="M407" s="627">
        <v>190.87</v>
      </c>
      <c r="N407" s="626">
        <v>1</v>
      </c>
      <c r="O407" s="690">
        <v>0.5</v>
      </c>
      <c r="P407" s="627"/>
      <c r="Q407" s="642">
        <v>0</v>
      </c>
      <c r="R407" s="626"/>
      <c r="S407" s="642">
        <v>0</v>
      </c>
      <c r="T407" s="690"/>
      <c r="U407" s="672">
        <v>0</v>
      </c>
    </row>
    <row r="408" spans="1:21" ht="14.4" customHeight="1" x14ac:dyDescent="0.3">
      <c r="A408" s="625">
        <v>50</v>
      </c>
      <c r="B408" s="626" t="s">
        <v>537</v>
      </c>
      <c r="C408" s="626">
        <v>89301501</v>
      </c>
      <c r="D408" s="688" t="s">
        <v>4148</v>
      </c>
      <c r="E408" s="689" t="s">
        <v>3028</v>
      </c>
      <c r="F408" s="626" t="s">
        <v>3007</v>
      </c>
      <c r="G408" s="626" t="s">
        <v>3385</v>
      </c>
      <c r="H408" s="626" t="s">
        <v>536</v>
      </c>
      <c r="I408" s="626" t="s">
        <v>572</v>
      </c>
      <c r="J408" s="626" t="s">
        <v>573</v>
      </c>
      <c r="K408" s="626" t="s">
        <v>2941</v>
      </c>
      <c r="L408" s="627">
        <v>201.75</v>
      </c>
      <c r="M408" s="627">
        <v>201.75</v>
      </c>
      <c r="N408" s="626">
        <v>1</v>
      </c>
      <c r="O408" s="690">
        <v>0.5</v>
      </c>
      <c r="P408" s="627"/>
      <c r="Q408" s="642">
        <v>0</v>
      </c>
      <c r="R408" s="626"/>
      <c r="S408" s="642">
        <v>0</v>
      </c>
      <c r="T408" s="690"/>
      <c r="U408" s="672">
        <v>0</v>
      </c>
    </row>
    <row r="409" spans="1:21" ht="14.4" customHeight="1" x14ac:dyDescent="0.3">
      <c r="A409" s="625">
        <v>50</v>
      </c>
      <c r="B409" s="626" t="s">
        <v>537</v>
      </c>
      <c r="C409" s="626">
        <v>89301501</v>
      </c>
      <c r="D409" s="688" t="s">
        <v>4148</v>
      </c>
      <c r="E409" s="689" t="s">
        <v>3028</v>
      </c>
      <c r="F409" s="626" t="s">
        <v>3007</v>
      </c>
      <c r="G409" s="626" t="s">
        <v>3054</v>
      </c>
      <c r="H409" s="626" t="s">
        <v>536</v>
      </c>
      <c r="I409" s="626" t="s">
        <v>3386</v>
      </c>
      <c r="J409" s="626" t="s">
        <v>3387</v>
      </c>
      <c r="K409" s="626" t="s">
        <v>3388</v>
      </c>
      <c r="L409" s="627">
        <v>154.02000000000001</v>
      </c>
      <c r="M409" s="627">
        <v>154.02000000000001</v>
      </c>
      <c r="N409" s="626">
        <v>1</v>
      </c>
      <c r="O409" s="690">
        <v>0.5</v>
      </c>
      <c r="P409" s="627">
        <v>154.02000000000001</v>
      </c>
      <c r="Q409" s="642">
        <v>1</v>
      </c>
      <c r="R409" s="626">
        <v>1</v>
      </c>
      <c r="S409" s="642">
        <v>1</v>
      </c>
      <c r="T409" s="690">
        <v>0.5</v>
      </c>
      <c r="U409" s="672">
        <v>1</v>
      </c>
    </row>
    <row r="410" spans="1:21" ht="14.4" customHeight="1" x14ac:dyDescent="0.3">
      <c r="A410" s="625">
        <v>50</v>
      </c>
      <c r="B410" s="626" t="s">
        <v>537</v>
      </c>
      <c r="C410" s="626">
        <v>89301501</v>
      </c>
      <c r="D410" s="688" t="s">
        <v>4148</v>
      </c>
      <c r="E410" s="689" t="s">
        <v>3028</v>
      </c>
      <c r="F410" s="626" t="s">
        <v>3007</v>
      </c>
      <c r="G410" s="626" t="s">
        <v>3054</v>
      </c>
      <c r="H410" s="626" t="s">
        <v>536</v>
      </c>
      <c r="I410" s="626" t="s">
        <v>1014</v>
      </c>
      <c r="J410" s="626" t="s">
        <v>3056</v>
      </c>
      <c r="K410" s="626" t="s">
        <v>3058</v>
      </c>
      <c r="L410" s="627">
        <v>58.23</v>
      </c>
      <c r="M410" s="627">
        <v>58.23</v>
      </c>
      <c r="N410" s="626">
        <v>1</v>
      </c>
      <c r="O410" s="690">
        <v>0.5</v>
      </c>
      <c r="P410" s="627"/>
      <c r="Q410" s="642">
        <v>0</v>
      </c>
      <c r="R410" s="626"/>
      <c r="S410" s="642">
        <v>0</v>
      </c>
      <c r="T410" s="690"/>
      <c r="U410" s="672">
        <v>0</v>
      </c>
    </row>
    <row r="411" spans="1:21" ht="14.4" customHeight="1" x14ac:dyDescent="0.3">
      <c r="A411" s="625">
        <v>50</v>
      </c>
      <c r="B411" s="626" t="s">
        <v>537</v>
      </c>
      <c r="C411" s="626">
        <v>89301501</v>
      </c>
      <c r="D411" s="688" t="s">
        <v>4148</v>
      </c>
      <c r="E411" s="689" t="s">
        <v>3028</v>
      </c>
      <c r="F411" s="626" t="s">
        <v>3007</v>
      </c>
      <c r="G411" s="626" t="s">
        <v>3389</v>
      </c>
      <c r="H411" s="626" t="s">
        <v>536</v>
      </c>
      <c r="I411" s="626" t="s">
        <v>907</v>
      </c>
      <c r="J411" s="626" t="s">
        <v>908</v>
      </c>
      <c r="K411" s="626" t="s">
        <v>3390</v>
      </c>
      <c r="L411" s="627">
        <v>153.37</v>
      </c>
      <c r="M411" s="627">
        <v>153.37</v>
      </c>
      <c r="N411" s="626">
        <v>1</v>
      </c>
      <c r="O411" s="690">
        <v>1</v>
      </c>
      <c r="P411" s="627"/>
      <c r="Q411" s="642">
        <v>0</v>
      </c>
      <c r="R411" s="626"/>
      <c r="S411" s="642">
        <v>0</v>
      </c>
      <c r="T411" s="690"/>
      <c r="U411" s="672">
        <v>0</v>
      </c>
    </row>
    <row r="412" spans="1:21" ht="14.4" customHeight="1" x14ac:dyDescent="0.3">
      <c r="A412" s="625">
        <v>50</v>
      </c>
      <c r="B412" s="626" t="s">
        <v>537</v>
      </c>
      <c r="C412" s="626">
        <v>89301501</v>
      </c>
      <c r="D412" s="688" t="s">
        <v>4148</v>
      </c>
      <c r="E412" s="689" t="s">
        <v>3028</v>
      </c>
      <c r="F412" s="626" t="s">
        <v>3007</v>
      </c>
      <c r="G412" s="626" t="s">
        <v>3189</v>
      </c>
      <c r="H412" s="626" t="s">
        <v>536</v>
      </c>
      <c r="I412" s="626" t="s">
        <v>661</v>
      </c>
      <c r="J412" s="626" t="s">
        <v>662</v>
      </c>
      <c r="K412" s="626" t="s">
        <v>3106</v>
      </c>
      <c r="L412" s="627">
        <v>19.059999999999999</v>
      </c>
      <c r="M412" s="627">
        <v>38.119999999999997</v>
      </c>
      <c r="N412" s="626">
        <v>2</v>
      </c>
      <c r="O412" s="690">
        <v>1</v>
      </c>
      <c r="P412" s="627"/>
      <c r="Q412" s="642">
        <v>0</v>
      </c>
      <c r="R412" s="626"/>
      <c r="S412" s="642">
        <v>0</v>
      </c>
      <c r="T412" s="690"/>
      <c r="U412" s="672">
        <v>0</v>
      </c>
    </row>
    <row r="413" spans="1:21" ht="14.4" customHeight="1" x14ac:dyDescent="0.3">
      <c r="A413" s="625">
        <v>50</v>
      </c>
      <c r="B413" s="626" t="s">
        <v>537</v>
      </c>
      <c r="C413" s="626">
        <v>89301501</v>
      </c>
      <c r="D413" s="688" t="s">
        <v>4148</v>
      </c>
      <c r="E413" s="689" t="s">
        <v>3028</v>
      </c>
      <c r="F413" s="626" t="s">
        <v>3007</v>
      </c>
      <c r="G413" s="626" t="s">
        <v>3391</v>
      </c>
      <c r="H413" s="626" t="s">
        <v>536</v>
      </c>
      <c r="I413" s="626" t="s">
        <v>999</v>
      </c>
      <c r="J413" s="626" t="s">
        <v>1000</v>
      </c>
      <c r="K413" s="626" t="s">
        <v>3392</v>
      </c>
      <c r="L413" s="627">
        <v>34.43</v>
      </c>
      <c r="M413" s="627">
        <v>34.43</v>
      </c>
      <c r="N413" s="626">
        <v>1</v>
      </c>
      <c r="O413" s="690">
        <v>0.5</v>
      </c>
      <c r="P413" s="627"/>
      <c r="Q413" s="642">
        <v>0</v>
      </c>
      <c r="R413" s="626"/>
      <c r="S413" s="642">
        <v>0</v>
      </c>
      <c r="T413" s="690"/>
      <c r="U413" s="672">
        <v>0</v>
      </c>
    </row>
    <row r="414" spans="1:21" ht="14.4" customHeight="1" x14ac:dyDescent="0.3">
      <c r="A414" s="625">
        <v>50</v>
      </c>
      <c r="B414" s="626" t="s">
        <v>537</v>
      </c>
      <c r="C414" s="626">
        <v>89301501</v>
      </c>
      <c r="D414" s="688" t="s">
        <v>4148</v>
      </c>
      <c r="E414" s="689" t="s">
        <v>3028</v>
      </c>
      <c r="F414" s="626" t="s">
        <v>3007</v>
      </c>
      <c r="G414" s="626" t="s">
        <v>3191</v>
      </c>
      <c r="H414" s="626" t="s">
        <v>536</v>
      </c>
      <c r="I414" s="626" t="s">
        <v>3393</v>
      </c>
      <c r="J414" s="626" t="s">
        <v>3394</v>
      </c>
      <c r="K414" s="626" t="s">
        <v>3096</v>
      </c>
      <c r="L414" s="627">
        <v>0</v>
      </c>
      <c r="M414" s="627">
        <v>0</v>
      </c>
      <c r="N414" s="626">
        <v>1</v>
      </c>
      <c r="O414" s="690">
        <v>0.5</v>
      </c>
      <c r="P414" s="627"/>
      <c r="Q414" s="642"/>
      <c r="R414" s="626"/>
      <c r="S414" s="642">
        <v>0</v>
      </c>
      <c r="T414" s="690"/>
      <c r="U414" s="672">
        <v>0</v>
      </c>
    </row>
    <row r="415" spans="1:21" ht="14.4" customHeight="1" x14ac:dyDescent="0.3">
      <c r="A415" s="625">
        <v>50</v>
      </c>
      <c r="B415" s="626" t="s">
        <v>537</v>
      </c>
      <c r="C415" s="626">
        <v>89301501</v>
      </c>
      <c r="D415" s="688" t="s">
        <v>4148</v>
      </c>
      <c r="E415" s="689" t="s">
        <v>3028</v>
      </c>
      <c r="F415" s="626" t="s">
        <v>3007</v>
      </c>
      <c r="G415" s="626" t="s">
        <v>3062</v>
      </c>
      <c r="H415" s="626" t="s">
        <v>536</v>
      </c>
      <c r="I415" s="626" t="s">
        <v>3063</v>
      </c>
      <c r="J415" s="626" t="s">
        <v>629</v>
      </c>
      <c r="K415" s="626" t="s">
        <v>1674</v>
      </c>
      <c r="L415" s="627">
        <v>0</v>
      </c>
      <c r="M415" s="627">
        <v>0</v>
      </c>
      <c r="N415" s="626">
        <v>1</v>
      </c>
      <c r="O415" s="690">
        <v>0.5</v>
      </c>
      <c r="P415" s="627">
        <v>0</v>
      </c>
      <c r="Q415" s="642"/>
      <c r="R415" s="626">
        <v>1</v>
      </c>
      <c r="S415" s="642">
        <v>1</v>
      </c>
      <c r="T415" s="690">
        <v>0.5</v>
      </c>
      <c r="U415" s="672">
        <v>1</v>
      </c>
    </row>
    <row r="416" spans="1:21" ht="14.4" customHeight="1" x14ac:dyDescent="0.3">
      <c r="A416" s="625">
        <v>50</v>
      </c>
      <c r="B416" s="626" t="s">
        <v>537</v>
      </c>
      <c r="C416" s="626">
        <v>89301501</v>
      </c>
      <c r="D416" s="688" t="s">
        <v>4148</v>
      </c>
      <c r="E416" s="689" t="s">
        <v>3028</v>
      </c>
      <c r="F416" s="626" t="s">
        <v>3007</v>
      </c>
      <c r="G416" s="626" t="s">
        <v>3062</v>
      </c>
      <c r="H416" s="626" t="s">
        <v>536</v>
      </c>
      <c r="I416" s="626" t="s">
        <v>3395</v>
      </c>
      <c r="J416" s="626" t="s">
        <v>629</v>
      </c>
      <c r="K416" s="626" t="s">
        <v>3396</v>
      </c>
      <c r="L416" s="627">
        <v>0</v>
      </c>
      <c r="M416" s="627">
        <v>0</v>
      </c>
      <c r="N416" s="626">
        <v>1</v>
      </c>
      <c r="O416" s="690">
        <v>0.5</v>
      </c>
      <c r="P416" s="627"/>
      <c r="Q416" s="642"/>
      <c r="R416" s="626"/>
      <c r="S416" s="642">
        <v>0</v>
      </c>
      <c r="T416" s="690"/>
      <c r="U416" s="672">
        <v>0</v>
      </c>
    </row>
    <row r="417" spans="1:21" ht="14.4" customHeight="1" x14ac:dyDescent="0.3">
      <c r="A417" s="625">
        <v>50</v>
      </c>
      <c r="B417" s="626" t="s">
        <v>537</v>
      </c>
      <c r="C417" s="626">
        <v>89301501</v>
      </c>
      <c r="D417" s="688" t="s">
        <v>4148</v>
      </c>
      <c r="E417" s="689" t="s">
        <v>3028</v>
      </c>
      <c r="F417" s="626" t="s">
        <v>3007</v>
      </c>
      <c r="G417" s="626" t="s">
        <v>3062</v>
      </c>
      <c r="H417" s="626" t="s">
        <v>1511</v>
      </c>
      <c r="I417" s="626" t="s">
        <v>1672</v>
      </c>
      <c r="J417" s="626" t="s">
        <v>1673</v>
      </c>
      <c r="K417" s="626" t="s">
        <v>1674</v>
      </c>
      <c r="L417" s="627">
        <v>414.85</v>
      </c>
      <c r="M417" s="627">
        <v>414.85</v>
      </c>
      <c r="N417" s="626">
        <v>1</v>
      </c>
      <c r="O417" s="690">
        <v>0.5</v>
      </c>
      <c r="P417" s="627"/>
      <c r="Q417" s="642">
        <v>0</v>
      </c>
      <c r="R417" s="626"/>
      <c r="S417" s="642">
        <v>0</v>
      </c>
      <c r="T417" s="690"/>
      <c r="U417" s="672">
        <v>0</v>
      </c>
    </row>
    <row r="418" spans="1:21" ht="14.4" customHeight="1" x14ac:dyDescent="0.3">
      <c r="A418" s="625">
        <v>50</v>
      </c>
      <c r="B418" s="626" t="s">
        <v>537</v>
      </c>
      <c r="C418" s="626">
        <v>89301501</v>
      </c>
      <c r="D418" s="688" t="s">
        <v>4148</v>
      </c>
      <c r="E418" s="689" t="s">
        <v>3028</v>
      </c>
      <c r="F418" s="626" t="s">
        <v>3007</v>
      </c>
      <c r="G418" s="626" t="s">
        <v>3073</v>
      </c>
      <c r="H418" s="626" t="s">
        <v>536</v>
      </c>
      <c r="I418" s="626" t="s">
        <v>1127</v>
      </c>
      <c r="J418" s="626" t="s">
        <v>1118</v>
      </c>
      <c r="K418" s="626" t="s">
        <v>589</v>
      </c>
      <c r="L418" s="627">
        <v>30.65</v>
      </c>
      <c r="M418" s="627">
        <v>30.65</v>
      </c>
      <c r="N418" s="626">
        <v>1</v>
      </c>
      <c r="O418" s="690">
        <v>0.5</v>
      </c>
      <c r="P418" s="627"/>
      <c r="Q418" s="642">
        <v>0</v>
      </c>
      <c r="R418" s="626"/>
      <c r="S418" s="642">
        <v>0</v>
      </c>
      <c r="T418" s="690"/>
      <c r="U418" s="672">
        <v>0</v>
      </c>
    </row>
    <row r="419" spans="1:21" ht="14.4" customHeight="1" x14ac:dyDescent="0.3">
      <c r="A419" s="625">
        <v>50</v>
      </c>
      <c r="B419" s="626" t="s">
        <v>537</v>
      </c>
      <c r="C419" s="626">
        <v>89301501</v>
      </c>
      <c r="D419" s="688" t="s">
        <v>4148</v>
      </c>
      <c r="E419" s="689" t="s">
        <v>3028</v>
      </c>
      <c r="F419" s="626" t="s">
        <v>3007</v>
      </c>
      <c r="G419" s="626" t="s">
        <v>3073</v>
      </c>
      <c r="H419" s="626" t="s">
        <v>536</v>
      </c>
      <c r="I419" s="626" t="s">
        <v>3078</v>
      </c>
      <c r="J419" s="626" t="s">
        <v>3076</v>
      </c>
      <c r="K419" s="626" t="s">
        <v>3079</v>
      </c>
      <c r="L419" s="627">
        <v>0</v>
      </c>
      <c r="M419" s="627">
        <v>0</v>
      </c>
      <c r="N419" s="626">
        <v>1</v>
      </c>
      <c r="O419" s="690">
        <v>0.5</v>
      </c>
      <c r="P419" s="627"/>
      <c r="Q419" s="642"/>
      <c r="R419" s="626"/>
      <c r="S419" s="642">
        <v>0</v>
      </c>
      <c r="T419" s="690"/>
      <c r="U419" s="672">
        <v>0</v>
      </c>
    </row>
    <row r="420" spans="1:21" ht="14.4" customHeight="1" x14ac:dyDescent="0.3">
      <c r="A420" s="625">
        <v>50</v>
      </c>
      <c r="B420" s="626" t="s">
        <v>537</v>
      </c>
      <c r="C420" s="626">
        <v>89301501</v>
      </c>
      <c r="D420" s="688" t="s">
        <v>4148</v>
      </c>
      <c r="E420" s="689" t="s">
        <v>3028</v>
      </c>
      <c r="F420" s="626" t="s">
        <v>3007</v>
      </c>
      <c r="G420" s="626" t="s">
        <v>3397</v>
      </c>
      <c r="H420" s="626" t="s">
        <v>536</v>
      </c>
      <c r="I420" s="626" t="s">
        <v>3398</v>
      </c>
      <c r="J420" s="626" t="s">
        <v>3399</v>
      </c>
      <c r="K420" s="626" t="s">
        <v>574</v>
      </c>
      <c r="L420" s="627">
        <v>0</v>
      </c>
      <c r="M420" s="627">
        <v>0</v>
      </c>
      <c r="N420" s="626">
        <v>1</v>
      </c>
      <c r="O420" s="690">
        <v>0.5</v>
      </c>
      <c r="P420" s="627"/>
      <c r="Q420" s="642"/>
      <c r="R420" s="626"/>
      <c r="S420" s="642">
        <v>0</v>
      </c>
      <c r="T420" s="690"/>
      <c r="U420" s="672">
        <v>0</v>
      </c>
    </row>
    <row r="421" spans="1:21" ht="14.4" customHeight="1" x14ac:dyDescent="0.3">
      <c r="A421" s="625">
        <v>50</v>
      </c>
      <c r="B421" s="626" t="s">
        <v>537</v>
      </c>
      <c r="C421" s="626">
        <v>89301501</v>
      </c>
      <c r="D421" s="688" t="s">
        <v>4148</v>
      </c>
      <c r="E421" s="689" t="s">
        <v>3028</v>
      </c>
      <c r="F421" s="626" t="s">
        <v>3007</v>
      </c>
      <c r="G421" s="626" t="s">
        <v>3139</v>
      </c>
      <c r="H421" s="626" t="s">
        <v>536</v>
      </c>
      <c r="I421" s="626" t="s">
        <v>3400</v>
      </c>
      <c r="J421" s="626" t="s">
        <v>3357</v>
      </c>
      <c r="K421" s="626" t="s">
        <v>3401</v>
      </c>
      <c r="L421" s="627">
        <v>200.07</v>
      </c>
      <c r="M421" s="627">
        <v>200.07</v>
      </c>
      <c r="N421" s="626">
        <v>1</v>
      </c>
      <c r="O421" s="690">
        <v>1</v>
      </c>
      <c r="P421" s="627"/>
      <c r="Q421" s="642">
        <v>0</v>
      </c>
      <c r="R421" s="626"/>
      <c r="S421" s="642">
        <v>0</v>
      </c>
      <c r="T421" s="690"/>
      <c r="U421" s="672">
        <v>0</v>
      </c>
    </row>
    <row r="422" spans="1:21" ht="14.4" customHeight="1" x14ac:dyDescent="0.3">
      <c r="A422" s="625">
        <v>50</v>
      </c>
      <c r="B422" s="626" t="s">
        <v>537</v>
      </c>
      <c r="C422" s="626">
        <v>89301501</v>
      </c>
      <c r="D422" s="688" t="s">
        <v>4148</v>
      </c>
      <c r="E422" s="689" t="s">
        <v>3028</v>
      </c>
      <c r="F422" s="626" t="s">
        <v>3007</v>
      </c>
      <c r="G422" s="626" t="s">
        <v>3139</v>
      </c>
      <c r="H422" s="626" t="s">
        <v>536</v>
      </c>
      <c r="I422" s="626" t="s">
        <v>650</v>
      </c>
      <c r="J422" s="626" t="s">
        <v>651</v>
      </c>
      <c r="K422" s="626" t="s">
        <v>652</v>
      </c>
      <c r="L422" s="627">
        <v>149.62</v>
      </c>
      <c r="M422" s="627">
        <v>299.24</v>
      </c>
      <c r="N422" s="626">
        <v>2</v>
      </c>
      <c r="O422" s="690">
        <v>1.5</v>
      </c>
      <c r="P422" s="627"/>
      <c r="Q422" s="642">
        <v>0</v>
      </c>
      <c r="R422" s="626"/>
      <c r="S422" s="642">
        <v>0</v>
      </c>
      <c r="T422" s="690"/>
      <c r="U422" s="672">
        <v>0</v>
      </c>
    </row>
    <row r="423" spans="1:21" ht="14.4" customHeight="1" x14ac:dyDescent="0.3">
      <c r="A423" s="625">
        <v>50</v>
      </c>
      <c r="B423" s="626" t="s">
        <v>537</v>
      </c>
      <c r="C423" s="626">
        <v>89301501</v>
      </c>
      <c r="D423" s="688" t="s">
        <v>4148</v>
      </c>
      <c r="E423" s="689" t="s">
        <v>3028</v>
      </c>
      <c r="F423" s="626" t="s">
        <v>3007</v>
      </c>
      <c r="G423" s="626" t="s">
        <v>3174</v>
      </c>
      <c r="H423" s="626" t="s">
        <v>1511</v>
      </c>
      <c r="I423" s="626" t="s">
        <v>1561</v>
      </c>
      <c r="J423" s="626" t="s">
        <v>1562</v>
      </c>
      <c r="K423" s="626" t="s">
        <v>1563</v>
      </c>
      <c r="L423" s="627">
        <v>937.93</v>
      </c>
      <c r="M423" s="627">
        <v>937.93</v>
      </c>
      <c r="N423" s="626">
        <v>1</v>
      </c>
      <c r="O423" s="690">
        <v>0.5</v>
      </c>
      <c r="P423" s="627"/>
      <c r="Q423" s="642">
        <v>0</v>
      </c>
      <c r="R423" s="626"/>
      <c r="S423" s="642">
        <v>0</v>
      </c>
      <c r="T423" s="690"/>
      <c r="U423" s="672">
        <v>0</v>
      </c>
    </row>
    <row r="424" spans="1:21" ht="14.4" customHeight="1" x14ac:dyDescent="0.3">
      <c r="A424" s="625">
        <v>50</v>
      </c>
      <c r="B424" s="626" t="s">
        <v>537</v>
      </c>
      <c r="C424" s="626">
        <v>89301501</v>
      </c>
      <c r="D424" s="688" t="s">
        <v>4148</v>
      </c>
      <c r="E424" s="689" t="s">
        <v>3028</v>
      </c>
      <c r="F424" s="626" t="s">
        <v>3007</v>
      </c>
      <c r="G424" s="626" t="s">
        <v>3209</v>
      </c>
      <c r="H424" s="626" t="s">
        <v>1511</v>
      </c>
      <c r="I424" s="626" t="s">
        <v>3402</v>
      </c>
      <c r="J424" s="626" t="s">
        <v>3317</v>
      </c>
      <c r="K424" s="626" t="s">
        <v>3403</v>
      </c>
      <c r="L424" s="627">
        <v>138.46</v>
      </c>
      <c r="M424" s="627">
        <v>138.46</v>
      </c>
      <c r="N424" s="626">
        <v>1</v>
      </c>
      <c r="O424" s="690">
        <v>0.5</v>
      </c>
      <c r="P424" s="627"/>
      <c r="Q424" s="642">
        <v>0</v>
      </c>
      <c r="R424" s="626"/>
      <c r="S424" s="642">
        <v>0</v>
      </c>
      <c r="T424" s="690"/>
      <c r="U424" s="672">
        <v>0</v>
      </c>
    </row>
    <row r="425" spans="1:21" ht="14.4" customHeight="1" x14ac:dyDescent="0.3">
      <c r="A425" s="625">
        <v>50</v>
      </c>
      <c r="B425" s="626" t="s">
        <v>537</v>
      </c>
      <c r="C425" s="626">
        <v>89301501</v>
      </c>
      <c r="D425" s="688" t="s">
        <v>4148</v>
      </c>
      <c r="E425" s="689" t="s">
        <v>3028</v>
      </c>
      <c r="F425" s="626" t="s">
        <v>3007</v>
      </c>
      <c r="G425" s="626" t="s">
        <v>3209</v>
      </c>
      <c r="H425" s="626" t="s">
        <v>1511</v>
      </c>
      <c r="I425" s="626" t="s">
        <v>1722</v>
      </c>
      <c r="J425" s="626" t="s">
        <v>1723</v>
      </c>
      <c r="K425" s="626" t="s">
        <v>1724</v>
      </c>
      <c r="L425" s="627">
        <v>55.38</v>
      </c>
      <c r="M425" s="627">
        <v>110.76</v>
      </c>
      <c r="N425" s="626">
        <v>2</v>
      </c>
      <c r="O425" s="690">
        <v>1</v>
      </c>
      <c r="P425" s="627"/>
      <c r="Q425" s="642">
        <v>0</v>
      </c>
      <c r="R425" s="626"/>
      <c r="S425" s="642">
        <v>0</v>
      </c>
      <c r="T425" s="690"/>
      <c r="U425" s="672">
        <v>0</v>
      </c>
    </row>
    <row r="426" spans="1:21" ht="14.4" customHeight="1" x14ac:dyDescent="0.3">
      <c r="A426" s="625">
        <v>50</v>
      </c>
      <c r="B426" s="626" t="s">
        <v>537</v>
      </c>
      <c r="C426" s="626">
        <v>89301501</v>
      </c>
      <c r="D426" s="688" t="s">
        <v>4148</v>
      </c>
      <c r="E426" s="689" t="s">
        <v>3028</v>
      </c>
      <c r="F426" s="626" t="s">
        <v>3007</v>
      </c>
      <c r="G426" s="626" t="s">
        <v>3088</v>
      </c>
      <c r="H426" s="626" t="s">
        <v>536</v>
      </c>
      <c r="I426" s="626" t="s">
        <v>3404</v>
      </c>
      <c r="J426" s="626" t="s">
        <v>1402</v>
      </c>
      <c r="K426" s="626" t="s">
        <v>3405</v>
      </c>
      <c r="L426" s="627">
        <v>0</v>
      </c>
      <c r="M426" s="627">
        <v>0</v>
      </c>
      <c r="N426" s="626">
        <v>1</v>
      </c>
      <c r="O426" s="690">
        <v>0.5</v>
      </c>
      <c r="P426" s="627">
        <v>0</v>
      </c>
      <c r="Q426" s="642"/>
      <c r="R426" s="626">
        <v>1</v>
      </c>
      <c r="S426" s="642">
        <v>1</v>
      </c>
      <c r="T426" s="690">
        <v>0.5</v>
      </c>
      <c r="U426" s="672">
        <v>1</v>
      </c>
    </row>
    <row r="427" spans="1:21" ht="14.4" customHeight="1" x14ac:dyDescent="0.3">
      <c r="A427" s="625">
        <v>50</v>
      </c>
      <c r="B427" s="626" t="s">
        <v>537</v>
      </c>
      <c r="C427" s="626">
        <v>89301501</v>
      </c>
      <c r="D427" s="688" t="s">
        <v>4148</v>
      </c>
      <c r="E427" s="689" t="s">
        <v>3028</v>
      </c>
      <c r="F427" s="626" t="s">
        <v>3007</v>
      </c>
      <c r="G427" s="626" t="s">
        <v>3093</v>
      </c>
      <c r="H427" s="626" t="s">
        <v>536</v>
      </c>
      <c r="I427" s="626" t="s">
        <v>3406</v>
      </c>
      <c r="J427" s="626" t="s">
        <v>2861</v>
      </c>
      <c r="K427" s="626" t="s">
        <v>3096</v>
      </c>
      <c r="L427" s="627">
        <v>0</v>
      </c>
      <c r="M427" s="627">
        <v>0</v>
      </c>
      <c r="N427" s="626">
        <v>1</v>
      </c>
      <c r="O427" s="690">
        <v>0.5</v>
      </c>
      <c r="P427" s="627"/>
      <c r="Q427" s="642"/>
      <c r="R427" s="626"/>
      <c r="S427" s="642">
        <v>0</v>
      </c>
      <c r="T427" s="690"/>
      <c r="U427" s="672">
        <v>0</v>
      </c>
    </row>
    <row r="428" spans="1:21" ht="14.4" customHeight="1" x14ac:dyDescent="0.3">
      <c r="A428" s="625">
        <v>50</v>
      </c>
      <c r="B428" s="626" t="s">
        <v>537</v>
      </c>
      <c r="C428" s="626">
        <v>89301501</v>
      </c>
      <c r="D428" s="688" t="s">
        <v>4148</v>
      </c>
      <c r="E428" s="689" t="s">
        <v>3028</v>
      </c>
      <c r="F428" s="626" t="s">
        <v>3007</v>
      </c>
      <c r="G428" s="626" t="s">
        <v>3097</v>
      </c>
      <c r="H428" s="626" t="s">
        <v>536</v>
      </c>
      <c r="I428" s="626" t="s">
        <v>3407</v>
      </c>
      <c r="J428" s="626" t="s">
        <v>2853</v>
      </c>
      <c r="K428" s="626" t="s">
        <v>3408</v>
      </c>
      <c r="L428" s="627">
        <v>404.5</v>
      </c>
      <c r="M428" s="627">
        <v>404.5</v>
      </c>
      <c r="N428" s="626">
        <v>1</v>
      </c>
      <c r="O428" s="690">
        <v>0.5</v>
      </c>
      <c r="P428" s="627"/>
      <c r="Q428" s="642">
        <v>0</v>
      </c>
      <c r="R428" s="626"/>
      <c r="S428" s="642">
        <v>0</v>
      </c>
      <c r="T428" s="690"/>
      <c r="U428" s="672">
        <v>0</v>
      </c>
    </row>
    <row r="429" spans="1:21" ht="14.4" customHeight="1" x14ac:dyDescent="0.3">
      <c r="A429" s="625">
        <v>50</v>
      </c>
      <c r="B429" s="626" t="s">
        <v>537</v>
      </c>
      <c r="C429" s="626">
        <v>89301501</v>
      </c>
      <c r="D429" s="688" t="s">
        <v>4148</v>
      </c>
      <c r="E429" s="689" t="s">
        <v>3028</v>
      </c>
      <c r="F429" s="626" t="s">
        <v>3007</v>
      </c>
      <c r="G429" s="626" t="s">
        <v>3101</v>
      </c>
      <c r="H429" s="626" t="s">
        <v>1511</v>
      </c>
      <c r="I429" s="626" t="s">
        <v>1648</v>
      </c>
      <c r="J429" s="626" t="s">
        <v>1649</v>
      </c>
      <c r="K429" s="626" t="s">
        <v>601</v>
      </c>
      <c r="L429" s="627">
        <v>367.41</v>
      </c>
      <c r="M429" s="627">
        <v>367.41</v>
      </c>
      <c r="N429" s="626">
        <v>1</v>
      </c>
      <c r="O429" s="690">
        <v>1</v>
      </c>
      <c r="P429" s="627"/>
      <c r="Q429" s="642">
        <v>0</v>
      </c>
      <c r="R429" s="626"/>
      <c r="S429" s="642">
        <v>0</v>
      </c>
      <c r="T429" s="690"/>
      <c r="U429" s="672">
        <v>0</v>
      </c>
    </row>
    <row r="430" spans="1:21" ht="14.4" customHeight="1" x14ac:dyDescent="0.3">
      <c r="A430" s="625">
        <v>50</v>
      </c>
      <c r="B430" s="626" t="s">
        <v>537</v>
      </c>
      <c r="C430" s="626">
        <v>89301501</v>
      </c>
      <c r="D430" s="688" t="s">
        <v>4148</v>
      </c>
      <c r="E430" s="689" t="s">
        <v>3028</v>
      </c>
      <c r="F430" s="626" t="s">
        <v>3007</v>
      </c>
      <c r="G430" s="626" t="s">
        <v>3180</v>
      </c>
      <c r="H430" s="626" t="s">
        <v>536</v>
      </c>
      <c r="I430" s="626" t="s">
        <v>1003</v>
      </c>
      <c r="J430" s="626" t="s">
        <v>1004</v>
      </c>
      <c r="K430" s="626" t="s">
        <v>3256</v>
      </c>
      <c r="L430" s="627">
        <v>112.13</v>
      </c>
      <c r="M430" s="627">
        <v>224.26</v>
      </c>
      <c r="N430" s="626">
        <v>2</v>
      </c>
      <c r="O430" s="690">
        <v>1.5</v>
      </c>
      <c r="P430" s="627">
        <v>112.13</v>
      </c>
      <c r="Q430" s="642">
        <v>0.5</v>
      </c>
      <c r="R430" s="626">
        <v>1</v>
      </c>
      <c r="S430" s="642">
        <v>0.5</v>
      </c>
      <c r="T430" s="690">
        <v>0.5</v>
      </c>
      <c r="U430" s="672">
        <v>0.33333333333333331</v>
      </c>
    </row>
    <row r="431" spans="1:21" ht="14.4" customHeight="1" x14ac:dyDescent="0.3">
      <c r="A431" s="625">
        <v>50</v>
      </c>
      <c r="B431" s="626" t="s">
        <v>537</v>
      </c>
      <c r="C431" s="626">
        <v>89301501</v>
      </c>
      <c r="D431" s="688" t="s">
        <v>4148</v>
      </c>
      <c r="E431" s="689" t="s">
        <v>3028</v>
      </c>
      <c r="F431" s="626" t="s">
        <v>3007</v>
      </c>
      <c r="G431" s="626" t="s">
        <v>3104</v>
      </c>
      <c r="H431" s="626" t="s">
        <v>536</v>
      </c>
      <c r="I431" s="626" t="s">
        <v>806</v>
      </c>
      <c r="J431" s="626" t="s">
        <v>807</v>
      </c>
      <c r="K431" s="626" t="s">
        <v>3219</v>
      </c>
      <c r="L431" s="627">
        <v>219.94</v>
      </c>
      <c r="M431" s="627">
        <v>439.88</v>
      </c>
      <c r="N431" s="626">
        <v>2</v>
      </c>
      <c r="O431" s="690">
        <v>1</v>
      </c>
      <c r="P431" s="627">
        <v>219.94</v>
      </c>
      <c r="Q431" s="642">
        <v>0.5</v>
      </c>
      <c r="R431" s="626">
        <v>1</v>
      </c>
      <c r="S431" s="642">
        <v>0.5</v>
      </c>
      <c r="T431" s="690">
        <v>0.5</v>
      </c>
      <c r="U431" s="672">
        <v>0.5</v>
      </c>
    </row>
    <row r="432" spans="1:21" ht="14.4" customHeight="1" x14ac:dyDescent="0.3">
      <c r="A432" s="625">
        <v>50</v>
      </c>
      <c r="B432" s="626" t="s">
        <v>537</v>
      </c>
      <c r="C432" s="626">
        <v>89301501</v>
      </c>
      <c r="D432" s="688" t="s">
        <v>4148</v>
      </c>
      <c r="E432" s="689" t="s">
        <v>3028</v>
      </c>
      <c r="F432" s="626" t="s">
        <v>3007</v>
      </c>
      <c r="G432" s="626" t="s">
        <v>3104</v>
      </c>
      <c r="H432" s="626" t="s">
        <v>536</v>
      </c>
      <c r="I432" s="626" t="s">
        <v>3105</v>
      </c>
      <c r="J432" s="626" t="s">
        <v>807</v>
      </c>
      <c r="K432" s="626" t="s">
        <v>3106</v>
      </c>
      <c r="L432" s="627">
        <v>43.99</v>
      </c>
      <c r="M432" s="627">
        <v>87.98</v>
      </c>
      <c r="N432" s="626">
        <v>2</v>
      </c>
      <c r="O432" s="690">
        <v>1</v>
      </c>
      <c r="P432" s="627"/>
      <c r="Q432" s="642">
        <v>0</v>
      </c>
      <c r="R432" s="626"/>
      <c r="S432" s="642">
        <v>0</v>
      </c>
      <c r="T432" s="690"/>
      <c r="U432" s="672">
        <v>0</v>
      </c>
    </row>
    <row r="433" spans="1:21" ht="14.4" customHeight="1" x14ac:dyDescent="0.3">
      <c r="A433" s="625">
        <v>50</v>
      </c>
      <c r="B433" s="626" t="s">
        <v>537</v>
      </c>
      <c r="C433" s="626">
        <v>89301501</v>
      </c>
      <c r="D433" s="688" t="s">
        <v>4148</v>
      </c>
      <c r="E433" s="689" t="s">
        <v>3028</v>
      </c>
      <c r="F433" s="626" t="s">
        <v>3007</v>
      </c>
      <c r="G433" s="626" t="s">
        <v>3183</v>
      </c>
      <c r="H433" s="626" t="s">
        <v>536</v>
      </c>
      <c r="I433" s="626" t="s">
        <v>1875</v>
      </c>
      <c r="J433" s="626" t="s">
        <v>1876</v>
      </c>
      <c r="K433" s="626" t="s">
        <v>3184</v>
      </c>
      <c r="L433" s="627">
        <v>38.99</v>
      </c>
      <c r="M433" s="627">
        <v>38.99</v>
      </c>
      <c r="N433" s="626">
        <v>1</v>
      </c>
      <c r="O433" s="690">
        <v>0.5</v>
      </c>
      <c r="P433" s="627"/>
      <c r="Q433" s="642">
        <v>0</v>
      </c>
      <c r="R433" s="626"/>
      <c r="S433" s="642">
        <v>0</v>
      </c>
      <c r="T433" s="690"/>
      <c r="U433" s="672">
        <v>0</v>
      </c>
    </row>
    <row r="434" spans="1:21" ht="14.4" customHeight="1" x14ac:dyDescent="0.3">
      <c r="A434" s="625">
        <v>50</v>
      </c>
      <c r="B434" s="626" t="s">
        <v>537</v>
      </c>
      <c r="C434" s="626">
        <v>89301501</v>
      </c>
      <c r="D434" s="688" t="s">
        <v>4148</v>
      </c>
      <c r="E434" s="689" t="s">
        <v>3028</v>
      </c>
      <c r="F434" s="626" t="s">
        <v>3007</v>
      </c>
      <c r="G434" s="626" t="s">
        <v>3107</v>
      </c>
      <c r="H434" s="626" t="s">
        <v>536</v>
      </c>
      <c r="I434" s="626" t="s">
        <v>3110</v>
      </c>
      <c r="J434" s="626" t="s">
        <v>3109</v>
      </c>
      <c r="K434" s="626" t="s">
        <v>3111</v>
      </c>
      <c r="L434" s="627">
        <v>143.71</v>
      </c>
      <c r="M434" s="627">
        <v>431.13</v>
      </c>
      <c r="N434" s="626">
        <v>3</v>
      </c>
      <c r="O434" s="690">
        <v>2</v>
      </c>
      <c r="P434" s="627"/>
      <c r="Q434" s="642">
        <v>0</v>
      </c>
      <c r="R434" s="626"/>
      <c r="S434" s="642">
        <v>0</v>
      </c>
      <c r="T434" s="690"/>
      <c r="U434" s="672">
        <v>0</v>
      </c>
    </row>
    <row r="435" spans="1:21" ht="14.4" customHeight="1" x14ac:dyDescent="0.3">
      <c r="A435" s="625">
        <v>50</v>
      </c>
      <c r="B435" s="626" t="s">
        <v>537</v>
      </c>
      <c r="C435" s="626">
        <v>89301501</v>
      </c>
      <c r="D435" s="688" t="s">
        <v>4148</v>
      </c>
      <c r="E435" s="689" t="s">
        <v>3028</v>
      </c>
      <c r="F435" s="626" t="s">
        <v>3007</v>
      </c>
      <c r="G435" s="626" t="s">
        <v>3224</v>
      </c>
      <c r="H435" s="626" t="s">
        <v>536</v>
      </c>
      <c r="I435" s="626" t="s">
        <v>926</v>
      </c>
      <c r="J435" s="626" t="s">
        <v>927</v>
      </c>
      <c r="K435" s="626" t="s">
        <v>928</v>
      </c>
      <c r="L435" s="627">
        <v>69.3</v>
      </c>
      <c r="M435" s="627">
        <v>69.3</v>
      </c>
      <c r="N435" s="626">
        <v>1</v>
      </c>
      <c r="O435" s="690">
        <v>0.5</v>
      </c>
      <c r="P435" s="627"/>
      <c r="Q435" s="642">
        <v>0</v>
      </c>
      <c r="R435" s="626"/>
      <c r="S435" s="642">
        <v>0</v>
      </c>
      <c r="T435" s="690"/>
      <c r="U435" s="672">
        <v>0</v>
      </c>
    </row>
    <row r="436" spans="1:21" ht="14.4" customHeight="1" x14ac:dyDescent="0.3">
      <c r="A436" s="625">
        <v>50</v>
      </c>
      <c r="B436" s="626" t="s">
        <v>537</v>
      </c>
      <c r="C436" s="626">
        <v>89301501</v>
      </c>
      <c r="D436" s="688" t="s">
        <v>4148</v>
      </c>
      <c r="E436" s="689" t="s">
        <v>3028</v>
      </c>
      <c r="F436" s="626" t="s">
        <v>3007</v>
      </c>
      <c r="G436" s="626" t="s">
        <v>3293</v>
      </c>
      <c r="H436" s="626" t="s">
        <v>536</v>
      </c>
      <c r="I436" s="626" t="s">
        <v>3409</v>
      </c>
      <c r="J436" s="626" t="s">
        <v>1077</v>
      </c>
      <c r="K436" s="626" t="s">
        <v>3410</v>
      </c>
      <c r="L436" s="627">
        <v>0</v>
      </c>
      <c r="M436" s="627">
        <v>0</v>
      </c>
      <c r="N436" s="626">
        <v>1</v>
      </c>
      <c r="O436" s="690">
        <v>0.5</v>
      </c>
      <c r="P436" s="627"/>
      <c r="Q436" s="642"/>
      <c r="R436" s="626"/>
      <c r="S436" s="642">
        <v>0</v>
      </c>
      <c r="T436" s="690"/>
      <c r="U436" s="672">
        <v>0</v>
      </c>
    </row>
    <row r="437" spans="1:21" ht="14.4" customHeight="1" x14ac:dyDescent="0.3">
      <c r="A437" s="625">
        <v>50</v>
      </c>
      <c r="B437" s="626" t="s">
        <v>537</v>
      </c>
      <c r="C437" s="626">
        <v>89301501</v>
      </c>
      <c r="D437" s="688" t="s">
        <v>4148</v>
      </c>
      <c r="E437" s="689" t="s">
        <v>3028</v>
      </c>
      <c r="F437" s="626" t="s">
        <v>3007</v>
      </c>
      <c r="G437" s="626" t="s">
        <v>3338</v>
      </c>
      <c r="H437" s="626" t="s">
        <v>536</v>
      </c>
      <c r="I437" s="626" t="s">
        <v>3411</v>
      </c>
      <c r="J437" s="626" t="s">
        <v>3412</v>
      </c>
      <c r="K437" s="626" t="s">
        <v>3413</v>
      </c>
      <c r="L437" s="627">
        <v>157.76</v>
      </c>
      <c r="M437" s="627">
        <v>157.76</v>
      </c>
      <c r="N437" s="626">
        <v>1</v>
      </c>
      <c r="O437" s="690">
        <v>1</v>
      </c>
      <c r="P437" s="627"/>
      <c r="Q437" s="642">
        <v>0</v>
      </c>
      <c r="R437" s="626"/>
      <c r="S437" s="642">
        <v>0</v>
      </c>
      <c r="T437" s="690"/>
      <c r="U437" s="672">
        <v>0</v>
      </c>
    </row>
    <row r="438" spans="1:21" ht="14.4" customHeight="1" x14ac:dyDescent="0.3">
      <c r="A438" s="625">
        <v>50</v>
      </c>
      <c r="B438" s="626" t="s">
        <v>537</v>
      </c>
      <c r="C438" s="626">
        <v>89301501</v>
      </c>
      <c r="D438" s="688" t="s">
        <v>4148</v>
      </c>
      <c r="E438" s="689" t="s">
        <v>3028</v>
      </c>
      <c r="F438" s="626" t="s">
        <v>3007</v>
      </c>
      <c r="G438" s="626" t="s">
        <v>3114</v>
      </c>
      <c r="H438" s="626" t="s">
        <v>1511</v>
      </c>
      <c r="I438" s="626" t="s">
        <v>3115</v>
      </c>
      <c r="J438" s="626" t="s">
        <v>3116</v>
      </c>
      <c r="K438" s="626" t="s">
        <v>3117</v>
      </c>
      <c r="L438" s="627">
        <v>96.57</v>
      </c>
      <c r="M438" s="627">
        <v>289.70999999999998</v>
      </c>
      <c r="N438" s="626">
        <v>3</v>
      </c>
      <c r="O438" s="690">
        <v>2</v>
      </c>
      <c r="P438" s="627">
        <v>96.57</v>
      </c>
      <c r="Q438" s="642">
        <v>0.33333333333333331</v>
      </c>
      <c r="R438" s="626">
        <v>1</v>
      </c>
      <c r="S438" s="642">
        <v>0.33333333333333331</v>
      </c>
      <c r="T438" s="690">
        <v>1</v>
      </c>
      <c r="U438" s="672">
        <v>0.5</v>
      </c>
    </row>
    <row r="439" spans="1:21" ht="14.4" customHeight="1" x14ac:dyDescent="0.3">
      <c r="A439" s="625">
        <v>50</v>
      </c>
      <c r="B439" s="626" t="s">
        <v>537</v>
      </c>
      <c r="C439" s="626">
        <v>89301502</v>
      </c>
      <c r="D439" s="688" t="s">
        <v>4149</v>
      </c>
      <c r="E439" s="689" t="s">
        <v>3015</v>
      </c>
      <c r="F439" s="626" t="s">
        <v>3007</v>
      </c>
      <c r="G439" s="626" t="s">
        <v>3414</v>
      </c>
      <c r="H439" s="626" t="s">
        <v>1511</v>
      </c>
      <c r="I439" s="626" t="s">
        <v>3415</v>
      </c>
      <c r="J439" s="626" t="s">
        <v>3416</v>
      </c>
      <c r="K439" s="626" t="s">
        <v>3254</v>
      </c>
      <c r="L439" s="627">
        <v>17.690000000000001</v>
      </c>
      <c r="M439" s="627">
        <v>35.380000000000003</v>
      </c>
      <c r="N439" s="626">
        <v>2</v>
      </c>
      <c r="O439" s="690">
        <v>0.5</v>
      </c>
      <c r="P439" s="627">
        <v>35.380000000000003</v>
      </c>
      <c r="Q439" s="642">
        <v>1</v>
      </c>
      <c r="R439" s="626">
        <v>2</v>
      </c>
      <c r="S439" s="642">
        <v>1</v>
      </c>
      <c r="T439" s="690">
        <v>0.5</v>
      </c>
      <c r="U439" s="672">
        <v>1</v>
      </c>
    </row>
    <row r="440" spans="1:21" ht="14.4" customHeight="1" x14ac:dyDescent="0.3">
      <c r="A440" s="625">
        <v>50</v>
      </c>
      <c r="B440" s="626" t="s">
        <v>537</v>
      </c>
      <c r="C440" s="626">
        <v>89301502</v>
      </c>
      <c r="D440" s="688" t="s">
        <v>4149</v>
      </c>
      <c r="E440" s="689" t="s">
        <v>3015</v>
      </c>
      <c r="F440" s="626" t="s">
        <v>3007</v>
      </c>
      <c r="G440" s="626" t="s">
        <v>3230</v>
      </c>
      <c r="H440" s="626" t="s">
        <v>1511</v>
      </c>
      <c r="I440" s="626" t="s">
        <v>2469</v>
      </c>
      <c r="J440" s="626" t="s">
        <v>2470</v>
      </c>
      <c r="K440" s="626" t="s">
        <v>2992</v>
      </c>
      <c r="L440" s="627">
        <v>216.16</v>
      </c>
      <c r="M440" s="627">
        <v>648.48</v>
      </c>
      <c r="N440" s="626">
        <v>3</v>
      </c>
      <c r="O440" s="690">
        <v>0.5</v>
      </c>
      <c r="P440" s="627">
        <v>648.48</v>
      </c>
      <c r="Q440" s="642">
        <v>1</v>
      </c>
      <c r="R440" s="626">
        <v>3</v>
      </c>
      <c r="S440" s="642">
        <v>1</v>
      </c>
      <c r="T440" s="690">
        <v>0.5</v>
      </c>
      <c r="U440" s="672">
        <v>1</v>
      </c>
    </row>
    <row r="441" spans="1:21" ht="14.4" customHeight="1" x14ac:dyDescent="0.3">
      <c r="A441" s="625">
        <v>50</v>
      </c>
      <c r="B441" s="626" t="s">
        <v>537</v>
      </c>
      <c r="C441" s="626">
        <v>89301502</v>
      </c>
      <c r="D441" s="688" t="s">
        <v>4149</v>
      </c>
      <c r="E441" s="689" t="s">
        <v>3015</v>
      </c>
      <c r="F441" s="626" t="s">
        <v>3007</v>
      </c>
      <c r="G441" s="626" t="s">
        <v>3417</v>
      </c>
      <c r="H441" s="626" t="s">
        <v>536</v>
      </c>
      <c r="I441" s="626" t="s">
        <v>3418</v>
      </c>
      <c r="J441" s="626" t="s">
        <v>3419</v>
      </c>
      <c r="K441" s="626" t="s">
        <v>3420</v>
      </c>
      <c r="L441" s="627">
        <v>0</v>
      </c>
      <c r="M441" s="627">
        <v>0</v>
      </c>
      <c r="N441" s="626">
        <v>2</v>
      </c>
      <c r="O441" s="690">
        <v>1</v>
      </c>
      <c r="P441" s="627">
        <v>0</v>
      </c>
      <c r="Q441" s="642"/>
      <c r="R441" s="626">
        <v>2</v>
      </c>
      <c r="S441" s="642">
        <v>1</v>
      </c>
      <c r="T441" s="690">
        <v>1</v>
      </c>
      <c r="U441" s="672">
        <v>1</v>
      </c>
    </row>
    <row r="442" spans="1:21" ht="14.4" customHeight="1" x14ac:dyDescent="0.3">
      <c r="A442" s="625">
        <v>50</v>
      </c>
      <c r="B442" s="626" t="s">
        <v>537</v>
      </c>
      <c r="C442" s="626">
        <v>89301502</v>
      </c>
      <c r="D442" s="688" t="s">
        <v>4149</v>
      </c>
      <c r="E442" s="689" t="s">
        <v>3015</v>
      </c>
      <c r="F442" s="626" t="s">
        <v>3007</v>
      </c>
      <c r="G442" s="626" t="s">
        <v>3421</v>
      </c>
      <c r="H442" s="626" t="s">
        <v>536</v>
      </c>
      <c r="I442" s="626" t="s">
        <v>3422</v>
      </c>
      <c r="J442" s="626" t="s">
        <v>3423</v>
      </c>
      <c r="K442" s="626" t="s">
        <v>3424</v>
      </c>
      <c r="L442" s="627">
        <v>0</v>
      </c>
      <c r="M442" s="627">
        <v>0</v>
      </c>
      <c r="N442" s="626">
        <v>3</v>
      </c>
      <c r="O442" s="690">
        <v>0.5</v>
      </c>
      <c r="P442" s="627"/>
      <c r="Q442" s="642"/>
      <c r="R442" s="626"/>
      <c r="S442" s="642">
        <v>0</v>
      </c>
      <c r="T442" s="690"/>
      <c r="U442" s="672">
        <v>0</v>
      </c>
    </row>
    <row r="443" spans="1:21" ht="14.4" customHeight="1" x14ac:dyDescent="0.3">
      <c r="A443" s="625">
        <v>50</v>
      </c>
      <c r="B443" s="626" t="s">
        <v>537</v>
      </c>
      <c r="C443" s="626">
        <v>89301502</v>
      </c>
      <c r="D443" s="688" t="s">
        <v>4149</v>
      </c>
      <c r="E443" s="689" t="s">
        <v>3015</v>
      </c>
      <c r="F443" s="626" t="s">
        <v>3007</v>
      </c>
      <c r="G443" s="626" t="s">
        <v>3425</v>
      </c>
      <c r="H443" s="626" t="s">
        <v>1511</v>
      </c>
      <c r="I443" s="626" t="s">
        <v>3426</v>
      </c>
      <c r="J443" s="626" t="s">
        <v>3427</v>
      </c>
      <c r="K443" s="626" t="s">
        <v>3428</v>
      </c>
      <c r="L443" s="627">
        <v>185.9</v>
      </c>
      <c r="M443" s="627">
        <v>2788.5</v>
      </c>
      <c r="N443" s="626">
        <v>15</v>
      </c>
      <c r="O443" s="690">
        <v>3</v>
      </c>
      <c r="P443" s="627">
        <v>2788.5</v>
      </c>
      <c r="Q443" s="642">
        <v>1</v>
      </c>
      <c r="R443" s="626">
        <v>15</v>
      </c>
      <c r="S443" s="642">
        <v>1</v>
      </c>
      <c r="T443" s="690">
        <v>3</v>
      </c>
      <c r="U443" s="672">
        <v>1</v>
      </c>
    </row>
    <row r="444" spans="1:21" ht="14.4" customHeight="1" x14ac:dyDescent="0.3">
      <c r="A444" s="625">
        <v>50</v>
      </c>
      <c r="B444" s="626" t="s">
        <v>537</v>
      </c>
      <c r="C444" s="626">
        <v>89301502</v>
      </c>
      <c r="D444" s="688" t="s">
        <v>4149</v>
      </c>
      <c r="E444" s="689" t="s">
        <v>3015</v>
      </c>
      <c r="F444" s="626" t="s">
        <v>3007</v>
      </c>
      <c r="G444" s="626" t="s">
        <v>3216</v>
      </c>
      <c r="H444" s="626" t="s">
        <v>536</v>
      </c>
      <c r="I444" s="626" t="s">
        <v>3429</v>
      </c>
      <c r="J444" s="626" t="s">
        <v>3430</v>
      </c>
      <c r="K444" s="626" t="s">
        <v>3431</v>
      </c>
      <c r="L444" s="627">
        <v>771.98</v>
      </c>
      <c r="M444" s="627">
        <v>771.98</v>
      </c>
      <c r="N444" s="626">
        <v>1</v>
      </c>
      <c r="O444" s="690">
        <v>0.5</v>
      </c>
      <c r="P444" s="627"/>
      <c r="Q444" s="642">
        <v>0</v>
      </c>
      <c r="R444" s="626"/>
      <c r="S444" s="642">
        <v>0</v>
      </c>
      <c r="T444" s="690"/>
      <c r="U444" s="672">
        <v>0</v>
      </c>
    </row>
    <row r="445" spans="1:21" ht="14.4" customHeight="1" x14ac:dyDescent="0.3">
      <c r="A445" s="625">
        <v>50</v>
      </c>
      <c r="B445" s="626" t="s">
        <v>537</v>
      </c>
      <c r="C445" s="626">
        <v>89301502</v>
      </c>
      <c r="D445" s="688" t="s">
        <v>4149</v>
      </c>
      <c r="E445" s="689" t="s">
        <v>3015</v>
      </c>
      <c r="F445" s="626" t="s">
        <v>3007</v>
      </c>
      <c r="G445" s="626" t="s">
        <v>3369</v>
      </c>
      <c r="H445" s="626" t="s">
        <v>536</v>
      </c>
      <c r="I445" s="626" t="s">
        <v>3432</v>
      </c>
      <c r="J445" s="626" t="s">
        <v>3433</v>
      </c>
      <c r="K445" s="626" t="s">
        <v>3208</v>
      </c>
      <c r="L445" s="627">
        <v>124.51</v>
      </c>
      <c r="M445" s="627">
        <v>249.02</v>
      </c>
      <c r="N445" s="626">
        <v>2</v>
      </c>
      <c r="O445" s="690">
        <v>0.5</v>
      </c>
      <c r="P445" s="627">
        <v>249.02</v>
      </c>
      <c r="Q445" s="642">
        <v>1</v>
      </c>
      <c r="R445" s="626">
        <v>2</v>
      </c>
      <c r="S445" s="642">
        <v>1</v>
      </c>
      <c r="T445" s="690">
        <v>0.5</v>
      </c>
      <c r="U445" s="672">
        <v>1</v>
      </c>
    </row>
    <row r="446" spans="1:21" ht="14.4" customHeight="1" x14ac:dyDescent="0.3">
      <c r="A446" s="625">
        <v>50</v>
      </c>
      <c r="B446" s="626" t="s">
        <v>537</v>
      </c>
      <c r="C446" s="626">
        <v>89301502</v>
      </c>
      <c r="D446" s="688" t="s">
        <v>4149</v>
      </c>
      <c r="E446" s="689" t="s">
        <v>3015</v>
      </c>
      <c r="F446" s="626" t="s">
        <v>3007</v>
      </c>
      <c r="G446" s="626" t="s">
        <v>3369</v>
      </c>
      <c r="H446" s="626" t="s">
        <v>536</v>
      </c>
      <c r="I446" s="626" t="s">
        <v>3434</v>
      </c>
      <c r="J446" s="626" t="s">
        <v>3435</v>
      </c>
      <c r="K446" s="626" t="s">
        <v>3358</v>
      </c>
      <c r="L446" s="627">
        <v>166.07</v>
      </c>
      <c r="M446" s="627">
        <v>664.28</v>
      </c>
      <c r="N446" s="626">
        <v>4</v>
      </c>
      <c r="O446" s="690">
        <v>2</v>
      </c>
      <c r="P446" s="627">
        <v>664.28</v>
      </c>
      <c r="Q446" s="642">
        <v>1</v>
      </c>
      <c r="R446" s="626">
        <v>4</v>
      </c>
      <c r="S446" s="642">
        <v>1</v>
      </c>
      <c r="T446" s="690">
        <v>2</v>
      </c>
      <c r="U446" s="672">
        <v>1</v>
      </c>
    </row>
    <row r="447" spans="1:21" ht="14.4" customHeight="1" x14ac:dyDescent="0.3">
      <c r="A447" s="625">
        <v>50</v>
      </c>
      <c r="B447" s="626" t="s">
        <v>537</v>
      </c>
      <c r="C447" s="626">
        <v>89301502</v>
      </c>
      <c r="D447" s="688" t="s">
        <v>4149</v>
      </c>
      <c r="E447" s="689" t="s">
        <v>3015</v>
      </c>
      <c r="F447" s="626" t="s">
        <v>3007</v>
      </c>
      <c r="G447" s="626" t="s">
        <v>3369</v>
      </c>
      <c r="H447" s="626" t="s">
        <v>1511</v>
      </c>
      <c r="I447" s="626" t="s">
        <v>3436</v>
      </c>
      <c r="J447" s="626" t="s">
        <v>3437</v>
      </c>
      <c r="K447" s="626" t="s">
        <v>3208</v>
      </c>
      <c r="L447" s="627">
        <v>124.51</v>
      </c>
      <c r="M447" s="627">
        <v>249.02</v>
      </c>
      <c r="N447" s="626">
        <v>2</v>
      </c>
      <c r="O447" s="690">
        <v>1</v>
      </c>
      <c r="P447" s="627">
        <v>249.02</v>
      </c>
      <c r="Q447" s="642">
        <v>1</v>
      </c>
      <c r="R447" s="626">
        <v>2</v>
      </c>
      <c r="S447" s="642">
        <v>1</v>
      </c>
      <c r="T447" s="690">
        <v>1</v>
      </c>
      <c r="U447" s="672">
        <v>1</v>
      </c>
    </row>
    <row r="448" spans="1:21" ht="14.4" customHeight="1" x14ac:dyDescent="0.3">
      <c r="A448" s="625">
        <v>50</v>
      </c>
      <c r="B448" s="626" t="s">
        <v>537</v>
      </c>
      <c r="C448" s="626">
        <v>89301502</v>
      </c>
      <c r="D448" s="688" t="s">
        <v>4149</v>
      </c>
      <c r="E448" s="689" t="s">
        <v>3015</v>
      </c>
      <c r="F448" s="626" t="s">
        <v>3007</v>
      </c>
      <c r="G448" s="626" t="s">
        <v>3438</v>
      </c>
      <c r="H448" s="626" t="s">
        <v>536</v>
      </c>
      <c r="I448" s="626" t="s">
        <v>3439</v>
      </c>
      <c r="J448" s="626" t="s">
        <v>3440</v>
      </c>
      <c r="K448" s="626" t="s">
        <v>3441</v>
      </c>
      <c r="L448" s="627">
        <v>0</v>
      </c>
      <c r="M448" s="627">
        <v>0</v>
      </c>
      <c r="N448" s="626">
        <v>6</v>
      </c>
      <c r="O448" s="690">
        <v>1</v>
      </c>
      <c r="P448" s="627">
        <v>0</v>
      </c>
      <c r="Q448" s="642"/>
      <c r="R448" s="626">
        <v>6</v>
      </c>
      <c r="S448" s="642">
        <v>1</v>
      </c>
      <c r="T448" s="690">
        <v>1</v>
      </c>
      <c r="U448" s="672">
        <v>1</v>
      </c>
    </row>
    <row r="449" spans="1:21" ht="14.4" customHeight="1" x14ac:dyDescent="0.3">
      <c r="A449" s="625">
        <v>50</v>
      </c>
      <c r="B449" s="626" t="s">
        <v>537</v>
      </c>
      <c r="C449" s="626">
        <v>89301502</v>
      </c>
      <c r="D449" s="688" t="s">
        <v>4149</v>
      </c>
      <c r="E449" s="689" t="s">
        <v>3015</v>
      </c>
      <c r="F449" s="626" t="s">
        <v>3007</v>
      </c>
      <c r="G449" s="626" t="s">
        <v>3438</v>
      </c>
      <c r="H449" s="626" t="s">
        <v>536</v>
      </c>
      <c r="I449" s="626" t="s">
        <v>3442</v>
      </c>
      <c r="J449" s="626" t="s">
        <v>3440</v>
      </c>
      <c r="K449" s="626" t="s">
        <v>3443</v>
      </c>
      <c r="L449" s="627">
        <v>0</v>
      </c>
      <c r="M449" s="627">
        <v>0</v>
      </c>
      <c r="N449" s="626">
        <v>3</v>
      </c>
      <c r="O449" s="690">
        <v>0.5</v>
      </c>
      <c r="P449" s="627">
        <v>0</v>
      </c>
      <c r="Q449" s="642"/>
      <c r="R449" s="626">
        <v>3</v>
      </c>
      <c r="S449" s="642">
        <v>1</v>
      </c>
      <c r="T449" s="690">
        <v>0.5</v>
      </c>
      <c r="U449" s="672">
        <v>1</v>
      </c>
    </row>
    <row r="450" spans="1:21" ht="14.4" customHeight="1" x14ac:dyDescent="0.3">
      <c r="A450" s="625">
        <v>50</v>
      </c>
      <c r="B450" s="626" t="s">
        <v>537</v>
      </c>
      <c r="C450" s="626">
        <v>89301502</v>
      </c>
      <c r="D450" s="688" t="s">
        <v>4149</v>
      </c>
      <c r="E450" s="689" t="s">
        <v>3016</v>
      </c>
      <c r="F450" s="626" t="s">
        <v>3007</v>
      </c>
      <c r="G450" s="626" t="s">
        <v>3444</v>
      </c>
      <c r="H450" s="626" t="s">
        <v>536</v>
      </c>
      <c r="I450" s="626" t="s">
        <v>3445</v>
      </c>
      <c r="J450" s="626" t="s">
        <v>3446</v>
      </c>
      <c r="K450" s="626" t="s">
        <v>2564</v>
      </c>
      <c r="L450" s="627">
        <v>222.25</v>
      </c>
      <c r="M450" s="627">
        <v>222.25</v>
      </c>
      <c r="N450" s="626">
        <v>1</v>
      </c>
      <c r="O450" s="690">
        <v>0.5</v>
      </c>
      <c r="P450" s="627"/>
      <c r="Q450" s="642">
        <v>0</v>
      </c>
      <c r="R450" s="626"/>
      <c r="S450" s="642">
        <v>0</v>
      </c>
      <c r="T450" s="690"/>
      <c r="U450" s="672">
        <v>0</v>
      </c>
    </row>
    <row r="451" spans="1:21" ht="14.4" customHeight="1" x14ac:dyDescent="0.3">
      <c r="A451" s="625">
        <v>50</v>
      </c>
      <c r="B451" s="626" t="s">
        <v>537</v>
      </c>
      <c r="C451" s="626">
        <v>89301502</v>
      </c>
      <c r="D451" s="688" t="s">
        <v>4149</v>
      </c>
      <c r="E451" s="689" t="s">
        <v>3016</v>
      </c>
      <c r="F451" s="626" t="s">
        <v>3007</v>
      </c>
      <c r="G451" s="626" t="s">
        <v>3447</v>
      </c>
      <c r="H451" s="626" t="s">
        <v>536</v>
      </c>
      <c r="I451" s="626" t="s">
        <v>3448</v>
      </c>
      <c r="J451" s="626" t="s">
        <v>2551</v>
      </c>
      <c r="K451" s="626" t="s">
        <v>3449</v>
      </c>
      <c r="L451" s="627">
        <v>94.88</v>
      </c>
      <c r="M451" s="627">
        <v>94.88</v>
      </c>
      <c r="N451" s="626">
        <v>1</v>
      </c>
      <c r="O451" s="690">
        <v>1</v>
      </c>
      <c r="P451" s="627"/>
      <c r="Q451" s="642">
        <v>0</v>
      </c>
      <c r="R451" s="626"/>
      <c r="S451" s="642">
        <v>0</v>
      </c>
      <c r="T451" s="690"/>
      <c r="U451" s="672">
        <v>0</v>
      </c>
    </row>
    <row r="452" spans="1:21" ht="14.4" customHeight="1" x14ac:dyDescent="0.3">
      <c r="A452" s="625">
        <v>50</v>
      </c>
      <c r="B452" s="626" t="s">
        <v>537</v>
      </c>
      <c r="C452" s="626">
        <v>89301502</v>
      </c>
      <c r="D452" s="688" t="s">
        <v>4149</v>
      </c>
      <c r="E452" s="689" t="s">
        <v>3016</v>
      </c>
      <c r="F452" s="626" t="s">
        <v>3007</v>
      </c>
      <c r="G452" s="626" t="s">
        <v>3450</v>
      </c>
      <c r="H452" s="626" t="s">
        <v>536</v>
      </c>
      <c r="I452" s="626" t="s">
        <v>716</v>
      </c>
      <c r="J452" s="626" t="s">
        <v>717</v>
      </c>
      <c r="K452" s="626" t="s">
        <v>3451</v>
      </c>
      <c r="L452" s="627">
        <v>26.17</v>
      </c>
      <c r="M452" s="627">
        <v>26.17</v>
      </c>
      <c r="N452" s="626">
        <v>1</v>
      </c>
      <c r="O452" s="690">
        <v>1</v>
      </c>
      <c r="P452" s="627"/>
      <c r="Q452" s="642">
        <v>0</v>
      </c>
      <c r="R452" s="626"/>
      <c r="S452" s="642">
        <v>0</v>
      </c>
      <c r="T452" s="690"/>
      <c r="U452" s="672">
        <v>0</v>
      </c>
    </row>
    <row r="453" spans="1:21" ht="14.4" customHeight="1" x14ac:dyDescent="0.3">
      <c r="A453" s="625">
        <v>50</v>
      </c>
      <c r="B453" s="626" t="s">
        <v>537</v>
      </c>
      <c r="C453" s="626">
        <v>89301502</v>
      </c>
      <c r="D453" s="688" t="s">
        <v>4149</v>
      </c>
      <c r="E453" s="689" t="s">
        <v>3016</v>
      </c>
      <c r="F453" s="626" t="s">
        <v>3007</v>
      </c>
      <c r="G453" s="626" t="s">
        <v>3112</v>
      </c>
      <c r="H453" s="626" t="s">
        <v>536</v>
      </c>
      <c r="I453" s="626" t="s">
        <v>3452</v>
      </c>
      <c r="J453" s="626" t="s">
        <v>3453</v>
      </c>
      <c r="K453" s="626" t="s">
        <v>3454</v>
      </c>
      <c r="L453" s="627">
        <v>0</v>
      </c>
      <c r="M453" s="627">
        <v>0</v>
      </c>
      <c r="N453" s="626">
        <v>1</v>
      </c>
      <c r="O453" s="690">
        <v>0.5</v>
      </c>
      <c r="P453" s="627"/>
      <c r="Q453" s="642"/>
      <c r="R453" s="626"/>
      <c r="S453" s="642">
        <v>0</v>
      </c>
      <c r="T453" s="690"/>
      <c r="U453" s="672">
        <v>0</v>
      </c>
    </row>
    <row r="454" spans="1:21" ht="14.4" customHeight="1" x14ac:dyDescent="0.3">
      <c r="A454" s="625">
        <v>50</v>
      </c>
      <c r="B454" s="626" t="s">
        <v>537</v>
      </c>
      <c r="C454" s="626">
        <v>89301502</v>
      </c>
      <c r="D454" s="688" t="s">
        <v>4149</v>
      </c>
      <c r="E454" s="689" t="s">
        <v>3017</v>
      </c>
      <c r="F454" s="626" t="s">
        <v>3007</v>
      </c>
      <c r="G454" s="626" t="s">
        <v>3414</v>
      </c>
      <c r="H454" s="626" t="s">
        <v>1511</v>
      </c>
      <c r="I454" s="626" t="s">
        <v>3455</v>
      </c>
      <c r="J454" s="626" t="s">
        <v>3456</v>
      </c>
      <c r="K454" s="626" t="s">
        <v>3457</v>
      </c>
      <c r="L454" s="627">
        <v>16.27</v>
      </c>
      <c r="M454" s="627">
        <v>16.27</v>
      </c>
      <c r="N454" s="626">
        <v>1</v>
      </c>
      <c r="O454" s="690">
        <v>0.5</v>
      </c>
      <c r="P454" s="627"/>
      <c r="Q454" s="642">
        <v>0</v>
      </c>
      <c r="R454" s="626"/>
      <c r="S454" s="642">
        <v>0</v>
      </c>
      <c r="T454" s="690"/>
      <c r="U454" s="672">
        <v>0</v>
      </c>
    </row>
    <row r="455" spans="1:21" ht="14.4" customHeight="1" x14ac:dyDescent="0.3">
      <c r="A455" s="625">
        <v>50</v>
      </c>
      <c r="B455" s="626" t="s">
        <v>537</v>
      </c>
      <c r="C455" s="626">
        <v>89301502</v>
      </c>
      <c r="D455" s="688" t="s">
        <v>4149</v>
      </c>
      <c r="E455" s="689" t="s">
        <v>3017</v>
      </c>
      <c r="F455" s="626" t="s">
        <v>3007</v>
      </c>
      <c r="G455" s="626" t="s">
        <v>3382</v>
      </c>
      <c r="H455" s="626" t="s">
        <v>536</v>
      </c>
      <c r="I455" s="626" t="s">
        <v>3383</v>
      </c>
      <c r="J455" s="626" t="s">
        <v>3384</v>
      </c>
      <c r="K455" s="626" t="s">
        <v>2894</v>
      </c>
      <c r="L455" s="627">
        <v>69.86</v>
      </c>
      <c r="M455" s="627">
        <v>139.72</v>
      </c>
      <c r="N455" s="626">
        <v>2</v>
      </c>
      <c r="O455" s="690">
        <v>1</v>
      </c>
      <c r="P455" s="627"/>
      <c r="Q455" s="642">
        <v>0</v>
      </c>
      <c r="R455" s="626"/>
      <c r="S455" s="642">
        <v>0</v>
      </c>
      <c r="T455" s="690"/>
      <c r="U455" s="672">
        <v>0</v>
      </c>
    </row>
    <row r="456" spans="1:21" ht="14.4" customHeight="1" x14ac:dyDescent="0.3">
      <c r="A456" s="625">
        <v>50</v>
      </c>
      <c r="B456" s="626" t="s">
        <v>537</v>
      </c>
      <c r="C456" s="626">
        <v>89301502</v>
      </c>
      <c r="D456" s="688" t="s">
        <v>4149</v>
      </c>
      <c r="E456" s="689" t="s">
        <v>3017</v>
      </c>
      <c r="F456" s="626" t="s">
        <v>3007</v>
      </c>
      <c r="G456" s="626" t="s">
        <v>3458</v>
      </c>
      <c r="H456" s="626" t="s">
        <v>536</v>
      </c>
      <c r="I456" s="626" t="s">
        <v>3459</v>
      </c>
      <c r="J456" s="626" t="s">
        <v>3460</v>
      </c>
      <c r="K456" s="626" t="s">
        <v>1115</v>
      </c>
      <c r="L456" s="627">
        <v>0</v>
      </c>
      <c r="M456" s="627">
        <v>0</v>
      </c>
      <c r="N456" s="626">
        <v>1</v>
      </c>
      <c r="O456" s="690">
        <v>0.5</v>
      </c>
      <c r="P456" s="627">
        <v>0</v>
      </c>
      <c r="Q456" s="642"/>
      <c r="R456" s="626">
        <v>1</v>
      </c>
      <c r="S456" s="642">
        <v>1</v>
      </c>
      <c r="T456" s="690">
        <v>0.5</v>
      </c>
      <c r="U456" s="672">
        <v>1</v>
      </c>
    </row>
    <row r="457" spans="1:21" ht="14.4" customHeight="1" x14ac:dyDescent="0.3">
      <c r="A457" s="625">
        <v>50</v>
      </c>
      <c r="B457" s="626" t="s">
        <v>537</v>
      </c>
      <c r="C457" s="626">
        <v>89301502</v>
      </c>
      <c r="D457" s="688" t="s">
        <v>4149</v>
      </c>
      <c r="E457" s="689" t="s">
        <v>3017</v>
      </c>
      <c r="F457" s="626" t="s">
        <v>3007</v>
      </c>
      <c r="G457" s="626" t="s">
        <v>3461</v>
      </c>
      <c r="H457" s="626" t="s">
        <v>536</v>
      </c>
      <c r="I457" s="626" t="s">
        <v>950</v>
      </c>
      <c r="J457" s="626" t="s">
        <v>951</v>
      </c>
      <c r="K457" s="626" t="s">
        <v>3462</v>
      </c>
      <c r="L457" s="627">
        <v>61.26</v>
      </c>
      <c r="M457" s="627">
        <v>61.26</v>
      </c>
      <c r="N457" s="626">
        <v>1</v>
      </c>
      <c r="O457" s="690">
        <v>0.5</v>
      </c>
      <c r="P457" s="627"/>
      <c r="Q457" s="642">
        <v>0</v>
      </c>
      <c r="R457" s="626"/>
      <c r="S457" s="642">
        <v>0</v>
      </c>
      <c r="T457" s="690"/>
      <c r="U457" s="672">
        <v>0</v>
      </c>
    </row>
    <row r="458" spans="1:21" ht="14.4" customHeight="1" x14ac:dyDescent="0.3">
      <c r="A458" s="625">
        <v>50</v>
      </c>
      <c r="B458" s="626" t="s">
        <v>537</v>
      </c>
      <c r="C458" s="626">
        <v>89301502</v>
      </c>
      <c r="D458" s="688" t="s">
        <v>4149</v>
      </c>
      <c r="E458" s="689" t="s">
        <v>3017</v>
      </c>
      <c r="F458" s="626" t="s">
        <v>3007</v>
      </c>
      <c r="G458" s="626" t="s">
        <v>3463</v>
      </c>
      <c r="H458" s="626" t="s">
        <v>536</v>
      </c>
      <c r="I458" s="626" t="s">
        <v>3464</v>
      </c>
      <c r="J458" s="626" t="s">
        <v>3465</v>
      </c>
      <c r="K458" s="626" t="s">
        <v>3466</v>
      </c>
      <c r="L458" s="627">
        <v>0</v>
      </c>
      <c r="M458" s="627">
        <v>0</v>
      </c>
      <c r="N458" s="626">
        <v>1</v>
      </c>
      <c r="O458" s="690">
        <v>0.5</v>
      </c>
      <c r="P458" s="627">
        <v>0</v>
      </c>
      <c r="Q458" s="642"/>
      <c r="R458" s="626">
        <v>1</v>
      </c>
      <c r="S458" s="642">
        <v>1</v>
      </c>
      <c r="T458" s="690">
        <v>0.5</v>
      </c>
      <c r="U458" s="672">
        <v>1</v>
      </c>
    </row>
    <row r="459" spans="1:21" ht="14.4" customHeight="1" x14ac:dyDescent="0.3">
      <c r="A459" s="625">
        <v>50</v>
      </c>
      <c r="B459" s="626" t="s">
        <v>537</v>
      </c>
      <c r="C459" s="626">
        <v>89301502</v>
      </c>
      <c r="D459" s="688" t="s">
        <v>4149</v>
      </c>
      <c r="E459" s="689" t="s">
        <v>3017</v>
      </c>
      <c r="F459" s="626" t="s">
        <v>3007</v>
      </c>
      <c r="G459" s="626" t="s">
        <v>3467</v>
      </c>
      <c r="H459" s="626" t="s">
        <v>536</v>
      </c>
      <c r="I459" s="626" t="s">
        <v>3468</v>
      </c>
      <c r="J459" s="626" t="s">
        <v>1463</v>
      </c>
      <c r="K459" s="626" t="s">
        <v>1464</v>
      </c>
      <c r="L459" s="627">
        <v>0</v>
      </c>
      <c r="M459" s="627">
        <v>0</v>
      </c>
      <c r="N459" s="626">
        <v>1</v>
      </c>
      <c r="O459" s="690">
        <v>1</v>
      </c>
      <c r="P459" s="627">
        <v>0</v>
      </c>
      <c r="Q459" s="642"/>
      <c r="R459" s="626">
        <v>1</v>
      </c>
      <c r="S459" s="642">
        <v>1</v>
      </c>
      <c r="T459" s="690">
        <v>1</v>
      </c>
      <c r="U459" s="672">
        <v>1</v>
      </c>
    </row>
    <row r="460" spans="1:21" ht="14.4" customHeight="1" x14ac:dyDescent="0.3">
      <c r="A460" s="625">
        <v>50</v>
      </c>
      <c r="B460" s="626" t="s">
        <v>537</v>
      </c>
      <c r="C460" s="626">
        <v>89301502</v>
      </c>
      <c r="D460" s="688" t="s">
        <v>4149</v>
      </c>
      <c r="E460" s="689" t="s">
        <v>3018</v>
      </c>
      <c r="F460" s="626" t="s">
        <v>3007</v>
      </c>
      <c r="G460" s="626" t="s">
        <v>3265</v>
      </c>
      <c r="H460" s="626" t="s">
        <v>536</v>
      </c>
      <c r="I460" s="626" t="s">
        <v>3469</v>
      </c>
      <c r="J460" s="626" t="s">
        <v>2922</v>
      </c>
      <c r="K460" s="626" t="s">
        <v>3290</v>
      </c>
      <c r="L460" s="627">
        <v>89.58</v>
      </c>
      <c r="M460" s="627">
        <v>89.58</v>
      </c>
      <c r="N460" s="626">
        <v>1</v>
      </c>
      <c r="O460" s="690">
        <v>0.5</v>
      </c>
      <c r="P460" s="627"/>
      <c r="Q460" s="642">
        <v>0</v>
      </c>
      <c r="R460" s="626"/>
      <c r="S460" s="642">
        <v>0</v>
      </c>
      <c r="T460" s="690"/>
      <c r="U460" s="672">
        <v>0</v>
      </c>
    </row>
    <row r="461" spans="1:21" ht="14.4" customHeight="1" x14ac:dyDescent="0.3">
      <c r="A461" s="625">
        <v>50</v>
      </c>
      <c r="B461" s="626" t="s">
        <v>537</v>
      </c>
      <c r="C461" s="626">
        <v>89301502</v>
      </c>
      <c r="D461" s="688" t="s">
        <v>4149</v>
      </c>
      <c r="E461" s="689" t="s">
        <v>3018</v>
      </c>
      <c r="F461" s="626" t="s">
        <v>3007</v>
      </c>
      <c r="G461" s="626" t="s">
        <v>3265</v>
      </c>
      <c r="H461" s="626" t="s">
        <v>536</v>
      </c>
      <c r="I461" s="626" t="s">
        <v>560</v>
      </c>
      <c r="J461" s="626" t="s">
        <v>2922</v>
      </c>
      <c r="K461" s="626" t="s">
        <v>2923</v>
      </c>
      <c r="L461" s="627">
        <v>44.8</v>
      </c>
      <c r="M461" s="627">
        <v>44.8</v>
      </c>
      <c r="N461" s="626">
        <v>1</v>
      </c>
      <c r="O461" s="690">
        <v>1</v>
      </c>
      <c r="P461" s="627">
        <v>44.8</v>
      </c>
      <c r="Q461" s="642">
        <v>1</v>
      </c>
      <c r="R461" s="626">
        <v>1</v>
      </c>
      <c r="S461" s="642">
        <v>1</v>
      </c>
      <c r="T461" s="690">
        <v>1</v>
      </c>
      <c r="U461" s="672">
        <v>1</v>
      </c>
    </row>
    <row r="462" spans="1:21" ht="14.4" customHeight="1" x14ac:dyDescent="0.3">
      <c r="A462" s="625">
        <v>50</v>
      </c>
      <c r="B462" s="626" t="s">
        <v>537</v>
      </c>
      <c r="C462" s="626">
        <v>89301502</v>
      </c>
      <c r="D462" s="688" t="s">
        <v>4149</v>
      </c>
      <c r="E462" s="689" t="s">
        <v>3018</v>
      </c>
      <c r="F462" s="626" t="s">
        <v>3007</v>
      </c>
      <c r="G462" s="626" t="s">
        <v>3265</v>
      </c>
      <c r="H462" s="626" t="s">
        <v>536</v>
      </c>
      <c r="I462" s="626" t="s">
        <v>560</v>
      </c>
      <c r="J462" s="626" t="s">
        <v>2922</v>
      </c>
      <c r="K462" s="626" t="s">
        <v>2923</v>
      </c>
      <c r="L462" s="627">
        <v>47.63</v>
      </c>
      <c r="M462" s="627">
        <v>47.63</v>
      </c>
      <c r="N462" s="626">
        <v>1</v>
      </c>
      <c r="O462" s="690">
        <v>0.5</v>
      </c>
      <c r="P462" s="627"/>
      <c r="Q462" s="642">
        <v>0</v>
      </c>
      <c r="R462" s="626"/>
      <c r="S462" s="642">
        <v>0</v>
      </c>
      <c r="T462" s="690"/>
      <c r="U462" s="672">
        <v>0</v>
      </c>
    </row>
    <row r="463" spans="1:21" ht="14.4" customHeight="1" x14ac:dyDescent="0.3">
      <c r="A463" s="625">
        <v>50</v>
      </c>
      <c r="B463" s="626" t="s">
        <v>537</v>
      </c>
      <c r="C463" s="626">
        <v>89301502</v>
      </c>
      <c r="D463" s="688" t="s">
        <v>4149</v>
      </c>
      <c r="E463" s="689" t="s">
        <v>3018</v>
      </c>
      <c r="F463" s="626" t="s">
        <v>3007</v>
      </c>
      <c r="G463" s="626" t="s">
        <v>3414</v>
      </c>
      <c r="H463" s="626" t="s">
        <v>536</v>
      </c>
      <c r="I463" s="626" t="s">
        <v>3470</v>
      </c>
      <c r="J463" s="626" t="s">
        <v>3471</v>
      </c>
      <c r="K463" s="626" t="s">
        <v>2934</v>
      </c>
      <c r="L463" s="627">
        <v>6.98</v>
      </c>
      <c r="M463" s="627">
        <v>62.820000000000007</v>
      </c>
      <c r="N463" s="626">
        <v>9</v>
      </c>
      <c r="O463" s="690">
        <v>1.5</v>
      </c>
      <c r="P463" s="627"/>
      <c r="Q463" s="642">
        <v>0</v>
      </c>
      <c r="R463" s="626"/>
      <c r="S463" s="642">
        <v>0</v>
      </c>
      <c r="T463" s="690"/>
      <c r="U463" s="672">
        <v>0</v>
      </c>
    </row>
    <row r="464" spans="1:21" ht="14.4" customHeight="1" x14ac:dyDescent="0.3">
      <c r="A464" s="625">
        <v>50</v>
      </c>
      <c r="B464" s="626" t="s">
        <v>537</v>
      </c>
      <c r="C464" s="626">
        <v>89301502</v>
      </c>
      <c r="D464" s="688" t="s">
        <v>4149</v>
      </c>
      <c r="E464" s="689" t="s">
        <v>3018</v>
      </c>
      <c r="F464" s="626" t="s">
        <v>3007</v>
      </c>
      <c r="G464" s="626" t="s">
        <v>3029</v>
      </c>
      <c r="H464" s="626" t="s">
        <v>1511</v>
      </c>
      <c r="I464" s="626" t="s">
        <v>1523</v>
      </c>
      <c r="J464" s="626" t="s">
        <v>1524</v>
      </c>
      <c r="K464" s="626" t="s">
        <v>2830</v>
      </c>
      <c r="L464" s="627">
        <v>121.16</v>
      </c>
      <c r="M464" s="627">
        <v>605.79999999999995</v>
      </c>
      <c r="N464" s="626">
        <v>5</v>
      </c>
      <c r="O464" s="690">
        <v>1</v>
      </c>
      <c r="P464" s="627"/>
      <c r="Q464" s="642">
        <v>0</v>
      </c>
      <c r="R464" s="626"/>
      <c r="S464" s="642">
        <v>0</v>
      </c>
      <c r="T464" s="690"/>
      <c r="U464" s="672">
        <v>0</v>
      </c>
    </row>
    <row r="465" spans="1:21" ht="14.4" customHeight="1" x14ac:dyDescent="0.3">
      <c r="A465" s="625">
        <v>50</v>
      </c>
      <c r="B465" s="626" t="s">
        <v>537</v>
      </c>
      <c r="C465" s="626">
        <v>89301502</v>
      </c>
      <c r="D465" s="688" t="s">
        <v>4149</v>
      </c>
      <c r="E465" s="689" t="s">
        <v>3018</v>
      </c>
      <c r="F465" s="626" t="s">
        <v>3007</v>
      </c>
      <c r="G465" s="626" t="s">
        <v>3030</v>
      </c>
      <c r="H465" s="626" t="s">
        <v>1511</v>
      </c>
      <c r="I465" s="626" t="s">
        <v>3472</v>
      </c>
      <c r="J465" s="626" t="s">
        <v>1666</v>
      </c>
      <c r="K465" s="626" t="s">
        <v>3403</v>
      </c>
      <c r="L465" s="627">
        <v>270.69</v>
      </c>
      <c r="M465" s="627">
        <v>270.69</v>
      </c>
      <c r="N465" s="626">
        <v>1</v>
      </c>
      <c r="O465" s="690">
        <v>0.5</v>
      </c>
      <c r="P465" s="627">
        <v>270.69</v>
      </c>
      <c r="Q465" s="642">
        <v>1</v>
      </c>
      <c r="R465" s="626">
        <v>1</v>
      </c>
      <c r="S465" s="642">
        <v>1</v>
      </c>
      <c r="T465" s="690">
        <v>0.5</v>
      </c>
      <c r="U465" s="672">
        <v>1</v>
      </c>
    </row>
    <row r="466" spans="1:21" ht="14.4" customHeight="1" x14ac:dyDescent="0.3">
      <c r="A466" s="625">
        <v>50</v>
      </c>
      <c r="B466" s="626" t="s">
        <v>537</v>
      </c>
      <c r="C466" s="626">
        <v>89301502</v>
      </c>
      <c r="D466" s="688" t="s">
        <v>4149</v>
      </c>
      <c r="E466" s="689" t="s">
        <v>3018</v>
      </c>
      <c r="F466" s="626" t="s">
        <v>3007</v>
      </c>
      <c r="G466" s="626" t="s">
        <v>3227</v>
      </c>
      <c r="H466" s="626" t="s">
        <v>1511</v>
      </c>
      <c r="I466" s="626" t="s">
        <v>1915</v>
      </c>
      <c r="J466" s="626" t="s">
        <v>2882</v>
      </c>
      <c r="K466" s="626" t="s">
        <v>2883</v>
      </c>
      <c r="L466" s="627">
        <v>333.31</v>
      </c>
      <c r="M466" s="627">
        <v>333.31</v>
      </c>
      <c r="N466" s="626">
        <v>1</v>
      </c>
      <c r="O466" s="690">
        <v>1</v>
      </c>
      <c r="P466" s="627">
        <v>333.31</v>
      </c>
      <c r="Q466" s="642">
        <v>1</v>
      </c>
      <c r="R466" s="626">
        <v>1</v>
      </c>
      <c r="S466" s="642">
        <v>1</v>
      </c>
      <c r="T466" s="690">
        <v>1</v>
      </c>
      <c r="U466" s="672">
        <v>1</v>
      </c>
    </row>
    <row r="467" spans="1:21" ht="14.4" customHeight="1" x14ac:dyDescent="0.3">
      <c r="A467" s="625">
        <v>50</v>
      </c>
      <c r="B467" s="626" t="s">
        <v>537</v>
      </c>
      <c r="C467" s="626">
        <v>89301502</v>
      </c>
      <c r="D467" s="688" t="s">
        <v>4149</v>
      </c>
      <c r="E467" s="689" t="s">
        <v>3018</v>
      </c>
      <c r="F467" s="626" t="s">
        <v>3007</v>
      </c>
      <c r="G467" s="626" t="s">
        <v>3036</v>
      </c>
      <c r="H467" s="626" t="s">
        <v>536</v>
      </c>
      <c r="I467" s="626" t="s">
        <v>3473</v>
      </c>
      <c r="J467" s="626" t="s">
        <v>3045</v>
      </c>
      <c r="K467" s="626" t="s">
        <v>3215</v>
      </c>
      <c r="L467" s="627">
        <v>716.43</v>
      </c>
      <c r="M467" s="627">
        <v>716.43</v>
      </c>
      <c r="N467" s="626">
        <v>1</v>
      </c>
      <c r="O467" s="690">
        <v>0.5</v>
      </c>
      <c r="P467" s="627">
        <v>716.43</v>
      </c>
      <c r="Q467" s="642">
        <v>1</v>
      </c>
      <c r="R467" s="626">
        <v>1</v>
      </c>
      <c r="S467" s="642">
        <v>1</v>
      </c>
      <c r="T467" s="690">
        <v>0.5</v>
      </c>
      <c r="U467" s="672">
        <v>1</v>
      </c>
    </row>
    <row r="468" spans="1:21" ht="14.4" customHeight="1" x14ac:dyDescent="0.3">
      <c r="A468" s="625">
        <v>50</v>
      </c>
      <c r="B468" s="626" t="s">
        <v>537</v>
      </c>
      <c r="C468" s="626">
        <v>89301502</v>
      </c>
      <c r="D468" s="688" t="s">
        <v>4149</v>
      </c>
      <c r="E468" s="689" t="s">
        <v>3018</v>
      </c>
      <c r="F468" s="626" t="s">
        <v>3007</v>
      </c>
      <c r="G468" s="626" t="s">
        <v>3036</v>
      </c>
      <c r="H468" s="626" t="s">
        <v>536</v>
      </c>
      <c r="I468" s="626" t="s">
        <v>3473</v>
      </c>
      <c r="J468" s="626" t="s">
        <v>3045</v>
      </c>
      <c r="K468" s="626" t="s">
        <v>3215</v>
      </c>
      <c r="L468" s="627">
        <v>787.03</v>
      </c>
      <c r="M468" s="627">
        <v>1574.06</v>
      </c>
      <c r="N468" s="626">
        <v>2</v>
      </c>
      <c r="O468" s="690">
        <v>1</v>
      </c>
      <c r="P468" s="627">
        <v>1574.06</v>
      </c>
      <c r="Q468" s="642">
        <v>1</v>
      </c>
      <c r="R468" s="626">
        <v>2</v>
      </c>
      <c r="S468" s="642">
        <v>1</v>
      </c>
      <c r="T468" s="690">
        <v>1</v>
      </c>
      <c r="U468" s="672">
        <v>1</v>
      </c>
    </row>
    <row r="469" spans="1:21" ht="14.4" customHeight="1" x14ac:dyDescent="0.3">
      <c r="A469" s="625">
        <v>50</v>
      </c>
      <c r="B469" s="626" t="s">
        <v>537</v>
      </c>
      <c r="C469" s="626">
        <v>89301502</v>
      </c>
      <c r="D469" s="688" t="s">
        <v>4149</v>
      </c>
      <c r="E469" s="689" t="s">
        <v>3018</v>
      </c>
      <c r="F469" s="626" t="s">
        <v>3007</v>
      </c>
      <c r="G469" s="626" t="s">
        <v>3474</v>
      </c>
      <c r="H469" s="626" t="s">
        <v>1511</v>
      </c>
      <c r="I469" s="626" t="s">
        <v>3475</v>
      </c>
      <c r="J469" s="626" t="s">
        <v>3476</v>
      </c>
      <c r="K469" s="626" t="s">
        <v>1260</v>
      </c>
      <c r="L469" s="627">
        <v>772.93</v>
      </c>
      <c r="M469" s="627">
        <v>772.93</v>
      </c>
      <c r="N469" s="626">
        <v>1</v>
      </c>
      <c r="O469" s="690">
        <v>1</v>
      </c>
      <c r="P469" s="627">
        <v>772.93</v>
      </c>
      <c r="Q469" s="642">
        <v>1</v>
      </c>
      <c r="R469" s="626">
        <v>1</v>
      </c>
      <c r="S469" s="642">
        <v>1</v>
      </c>
      <c r="T469" s="690">
        <v>1</v>
      </c>
      <c r="U469" s="672">
        <v>1</v>
      </c>
    </row>
    <row r="470" spans="1:21" ht="14.4" customHeight="1" x14ac:dyDescent="0.3">
      <c r="A470" s="625">
        <v>50</v>
      </c>
      <c r="B470" s="626" t="s">
        <v>537</v>
      </c>
      <c r="C470" s="626">
        <v>89301502</v>
      </c>
      <c r="D470" s="688" t="s">
        <v>4149</v>
      </c>
      <c r="E470" s="689" t="s">
        <v>3018</v>
      </c>
      <c r="F470" s="626" t="s">
        <v>3007</v>
      </c>
      <c r="G470" s="626" t="s">
        <v>3477</v>
      </c>
      <c r="H470" s="626" t="s">
        <v>536</v>
      </c>
      <c r="I470" s="626" t="s">
        <v>3478</v>
      </c>
      <c r="J470" s="626" t="s">
        <v>3479</v>
      </c>
      <c r="K470" s="626" t="s">
        <v>3480</v>
      </c>
      <c r="L470" s="627">
        <v>68.3</v>
      </c>
      <c r="M470" s="627">
        <v>68.3</v>
      </c>
      <c r="N470" s="626">
        <v>1</v>
      </c>
      <c r="O470" s="690">
        <v>1</v>
      </c>
      <c r="P470" s="627"/>
      <c r="Q470" s="642">
        <v>0</v>
      </c>
      <c r="R470" s="626"/>
      <c r="S470" s="642">
        <v>0</v>
      </c>
      <c r="T470" s="690"/>
      <c r="U470" s="672">
        <v>0</v>
      </c>
    </row>
    <row r="471" spans="1:21" ht="14.4" customHeight="1" x14ac:dyDescent="0.3">
      <c r="A471" s="625">
        <v>50</v>
      </c>
      <c r="B471" s="626" t="s">
        <v>537</v>
      </c>
      <c r="C471" s="626">
        <v>89301502</v>
      </c>
      <c r="D471" s="688" t="s">
        <v>4149</v>
      </c>
      <c r="E471" s="689" t="s">
        <v>3018</v>
      </c>
      <c r="F471" s="626" t="s">
        <v>3007</v>
      </c>
      <c r="G471" s="626" t="s">
        <v>3300</v>
      </c>
      <c r="H471" s="626" t="s">
        <v>1511</v>
      </c>
      <c r="I471" s="626" t="s">
        <v>3481</v>
      </c>
      <c r="J471" s="626" t="s">
        <v>1581</v>
      </c>
      <c r="K471" s="626" t="s">
        <v>3482</v>
      </c>
      <c r="L471" s="627">
        <v>146.63</v>
      </c>
      <c r="M471" s="627">
        <v>293.26</v>
      </c>
      <c r="N471" s="626">
        <v>2</v>
      </c>
      <c r="O471" s="690">
        <v>1</v>
      </c>
      <c r="P471" s="627"/>
      <c r="Q471" s="642">
        <v>0</v>
      </c>
      <c r="R471" s="626"/>
      <c r="S471" s="642">
        <v>0</v>
      </c>
      <c r="T471" s="690"/>
      <c r="U471" s="672">
        <v>0</v>
      </c>
    </row>
    <row r="472" spans="1:21" ht="14.4" customHeight="1" x14ac:dyDescent="0.3">
      <c r="A472" s="625">
        <v>50</v>
      </c>
      <c r="B472" s="626" t="s">
        <v>537</v>
      </c>
      <c r="C472" s="626">
        <v>89301502</v>
      </c>
      <c r="D472" s="688" t="s">
        <v>4149</v>
      </c>
      <c r="E472" s="689" t="s">
        <v>3018</v>
      </c>
      <c r="F472" s="626" t="s">
        <v>3007</v>
      </c>
      <c r="G472" s="626" t="s">
        <v>3046</v>
      </c>
      <c r="H472" s="626" t="s">
        <v>536</v>
      </c>
      <c r="I472" s="626" t="s">
        <v>3483</v>
      </c>
      <c r="J472" s="626" t="s">
        <v>1575</v>
      </c>
      <c r="K472" s="626" t="s">
        <v>1081</v>
      </c>
      <c r="L472" s="627">
        <v>134.66</v>
      </c>
      <c r="M472" s="627">
        <v>134.66</v>
      </c>
      <c r="N472" s="626">
        <v>1</v>
      </c>
      <c r="O472" s="690">
        <v>1</v>
      </c>
      <c r="P472" s="627">
        <v>134.66</v>
      </c>
      <c r="Q472" s="642">
        <v>1</v>
      </c>
      <c r="R472" s="626">
        <v>1</v>
      </c>
      <c r="S472" s="642">
        <v>1</v>
      </c>
      <c r="T472" s="690">
        <v>1</v>
      </c>
      <c r="U472" s="672">
        <v>1</v>
      </c>
    </row>
    <row r="473" spans="1:21" ht="14.4" customHeight="1" x14ac:dyDescent="0.3">
      <c r="A473" s="625">
        <v>50</v>
      </c>
      <c r="B473" s="626" t="s">
        <v>537</v>
      </c>
      <c r="C473" s="626">
        <v>89301502</v>
      </c>
      <c r="D473" s="688" t="s">
        <v>4149</v>
      </c>
      <c r="E473" s="689" t="s">
        <v>3018</v>
      </c>
      <c r="F473" s="626" t="s">
        <v>3007</v>
      </c>
      <c r="G473" s="626" t="s">
        <v>3046</v>
      </c>
      <c r="H473" s="626" t="s">
        <v>536</v>
      </c>
      <c r="I473" s="626" t="s">
        <v>564</v>
      </c>
      <c r="J473" s="626" t="s">
        <v>2843</v>
      </c>
      <c r="K473" s="626" t="s">
        <v>2844</v>
      </c>
      <c r="L473" s="627">
        <v>31.43</v>
      </c>
      <c r="M473" s="627">
        <v>62.86</v>
      </c>
      <c r="N473" s="626">
        <v>2</v>
      </c>
      <c r="O473" s="690">
        <v>0.5</v>
      </c>
      <c r="P473" s="627">
        <v>62.86</v>
      </c>
      <c r="Q473" s="642">
        <v>1</v>
      </c>
      <c r="R473" s="626">
        <v>2</v>
      </c>
      <c r="S473" s="642">
        <v>1</v>
      </c>
      <c r="T473" s="690">
        <v>0.5</v>
      </c>
      <c r="U473" s="672">
        <v>1</v>
      </c>
    </row>
    <row r="474" spans="1:21" ht="14.4" customHeight="1" x14ac:dyDescent="0.3">
      <c r="A474" s="625">
        <v>50</v>
      </c>
      <c r="B474" s="626" t="s">
        <v>537</v>
      </c>
      <c r="C474" s="626">
        <v>89301502</v>
      </c>
      <c r="D474" s="688" t="s">
        <v>4149</v>
      </c>
      <c r="E474" s="689" t="s">
        <v>3018</v>
      </c>
      <c r="F474" s="626" t="s">
        <v>3007</v>
      </c>
      <c r="G474" s="626" t="s">
        <v>3046</v>
      </c>
      <c r="H474" s="626" t="s">
        <v>536</v>
      </c>
      <c r="I474" s="626" t="s">
        <v>3047</v>
      </c>
      <c r="J474" s="626" t="s">
        <v>3048</v>
      </c>
      <c r="K474" s="626" t="s">
        <v>2107</v>
      </c>
      <c r="L474" s="627">
        <v>41.89</v>
      </c>
      <c r="M474" s="627">
        <v>167.56</v>
      </c>
      <c r="N474" s="626">
        <v>4</v>
      </c>
      <c r="O474" s="690">
        <v>1.5</v>
      </c>
      <c r="P474" s="627"/>
      <c r="Q474" s="642">
        <v>0</v>
      </c>
      <c r="R474" s="626"/>
      <c r="S474" s="642">
        <v>0</v>
      </c>
      <c r="T474" s="690"/>
      <c r="U474" s="672">
        <v>0</v>
      </c>
    </row>
    <row r="475" spans="1:21" ht="14.4" customHeight="1" x14ac:dyDescent="0.3">
      <c r="A475" s="625">
        <v>50</v>
      </c>
      <c r="B475" s="626" t="s">
        <v>537</v>
      </c>
      <c r="C475" s="626">
        <v>89301502</v>
      </c>
      <c r="D475" s="688" t="s">
        <v>4149</v>
      </c>
      <c r="E475" s="689" t="s">
        <v>3018</v>
      </c>
      <c r="F475" s="626" t="s">
        <v>3007</v>
      </c>
      <c r="G475" s="626" t="s">
        <v>3046</v>
      </c>
      <c r="H475" s="626" t="s">
        <v>1511</v>
      </c>
      <c r="I475" s="626" t="s">
        <v>1574</v>
      </c>
      <c r="J475" s="626" t="s">
        <v>1575</v>
      </c>
      <c r="K475" s="626" t="s">
        <v>604</v>
      </c>
      <c r="L475" s="627">
        <v>44.89</v>
      </c>
      <c r="M475" s="627">
        <v>448.90000000000003</v>
      </c>
      <c r="N475" s="626">
        <v>10</v>
      </c>
      <c r="O475" s="690">
        <v>3</v>
      </c>
      <c r="P475" s="627">
        <v>269.34000000000003</v>
      </c>
      <c r="Q475" s="642">
        <v>0.6</v>
      </c>
      <c r="R475" s="626">
        <v>6</v>
      </c>
      <c r="S475" s="642">
        <v>0.6</v>
      </c>
      <c r="T475" s="690">
        <v>1.5</v>
      </c>
      <c r="U475" s="672">
        <v>0.5</v>
      </c>
    </row>
    <row r="476" spans="1:21" ht="14.4" customHeight="1" x14ac:dyDescent="0.3">
      <c r="A476" s="625">
        <v>50</v>
      </c>
      <c r="B476" s="626" t="s">
        <v>537</v>
      </c>
      <c r="C476" s="626">
        <v>89301502</v>
      </c>
      <c r="D476" s="688" t="s">
        <v>4149</v>
      </c>
      <c r="E476" s="689" t="s">
        <v>3018</v>
      </c>
      <c r="F476" s="626" t="s">
        <v>3007</v>
      </c>
      <c r="G476" s="626" t="s">
        <v>3046</v>
      </c>
      <c r="H476" s="626" t="s">
        <v>1511</v>
      </c>
      <c r="I476" s="626" t="s">
        <v>3152</v>
      </c>
      <c r="J476" s="626" t="s">
        <v>3153</v>
      </c>
      <c r="K476" s="626" t="s">
        <v>1720</v>
      </c>
      <c r="L476" s="627">
        <v>60.02</v>
      </c>
      <c r="M476" s="627">
        <v>180.06</v>
      </c>
      <c r="N476" s="626">
        <v>3</v>
      </c>
      <c r="O476" s="690">
        <v>0.5</v>
      </c>
      <c r="P476" s="627"/>
      <c r="Q476" s="642">
        <v>0</v>
      </c>
      <c r="R476" s="626"/>
      <c r="S476" s="642">
        <v>0</v>
      </c>
      <c r="T476" s="690"/>
      <c r="U476" s="672">
        <v>0</v>
      </c>
    </row>
    <row r="477" spans="1:21" ht="14.4" customHeight="1" x14ac:dyDescent="0.3">
      <c r="A477" s="625">
        <v>50</v>
      </c>
      <c r="B477" s="626" t="s">
        <v>537</v>
      </c>
      <c r="C477" s="626">
        <v>89301502</v>
      </c>
      <c r="D477" s="688" t="s">
        <v>4149</v>
      </c>
      <c r="E477" s="689" t="s">
        <v>3018</v>
      </c>
      <c r="F477" s="626" t="s">
        <v>3007</v>
      </c>
      <c r="G477" s="626" t="s">
        <v>3046</v>
      </c>
      <c r="H477" s="626" t="s">
        <v>536</v>
      </c>
      <c r="I477" s="626" t="s">
        <v>3228</v>
      </c>
      <c r="J477" s="626" t="s">
        <v>3229</v>
      </c>
      <c r="K477" s="626" t="s">
        <v>604</v>
      </c>
      <c r="L477" s="627">
        <v>44.89</v>
      </c>
      <c r="M477" s="627">
        <v>269.34000000000003</v>
      </c>
      <c r="N477" s="626">
        <v>6</v>
      </c>
      <c r="O477" s="690">
        <v>1</v>
      </c>
      <c r="P477" s="627"/>
      <c r="Q477" s="642">
        <v>0</v>
      </c>
      <c r="R477" s="626"/>
      <c r="S477" s="642">
        <v>0</v>
      </c>
      <c r="T477" s="690"/>
      <c r="U477" s="672">
        <v>0</v>
      </c>
    </row>
    <row r="478" spans="1:21" ht="14.4" customHeight="1" x14ac:dyDescent="0.3">
      <c r="A478" s="625">
        <v>50</v>
      </c>
      <c r="B478" s="626" t="s">
        <v>537</v>
      </c>
      <c r="C478" s="626">
        <v>89301502</v>
      </c>
      <c r="D478" s="688" t="s">
        <v>4149</v>
      </c>
      <c r="E478" s="689" t="s">
        <v>3018</v>
      </c>
      <c r="F478" s="626" t="s">
        <v>3007</v>
      </c>
      <c r="G478" s="626" t="s">
        <v>3484</v>
      </c>
      <c r="H478" s="626" t="s">
        <v>536</v>
      </c>
      <c r="I478" s="626" t="s">
        <v>3485</v>
      </c>
      <c r="J478" s="626" t="s">
        <v>3486</v>
      </c>
      <c r="K478" s="626" t="s">
        <v>3487</v>
      </c>
      <c r="L478" s="627">
        <v>44.89</v>
      </c>
      <c r="M478" s="627">
        <v>134.67000000000002</v>
      </c>
      <c r="N478" s="626">
        <v>3</v>
      </c>
      <c r="O478" s="690">
        <v>1</v>
      </c>
      <c r="P478" s="627"/>
      <c r="Q478" s="642">
        <v>0</v>
      </c>
      <c r="R478" s="626"/>
      <c r="S478" s="642">
        <v>0</v>
      </c>
      <c r="T478" s="690"/>
      <c r="U478" s="672">
        <v>0</v>
      </c>
    </row>
    <row r="479" spans="1:21" ht="14.4" customHeight="1" x14ac:dyDescent="0.3">
      <c r="A479" s="625">
        <v>50</v>
      </c>
      <c r="B479" s="626" t="s">
        <v>537</v>
      </c>
      <c r="C479" s="626">
        <v>89301502</v>
      </c>
      <c r="D479" s="688" t="s">
        <v>4149</v>
      </c>
      <c r="E479" s="689" t="s">
        <v>3018</v>
      </c>
      <c r="F479" s="626" t="s">
        <v>3007</v>
      </c>
      <c r="G479" s="626" t="s">
        <v>3488</v>
      </c>
      <c r="H479" s="626" t="s">
        <v>1511</v>
      </c>
      <c r="I479" s="626" t="s">
        <v>3489</v>
      </c>
      <c r="J479" s="626" t="s">
        <v>3490</v>
      </c>
      <c r="K479" s="626" t="s">
        <v>3491</v>
      </c>
      <c r="L479" s="627">
        <v>2118.4299999999998</v>
      </c>
      <c r="M479" s="627">
        <v>4236.8599999999997</v>
      </c>
      <c r="N479" s="626">
        <v>2</v>
      </c>
      <c r="O479" s="690">
        <v>1</v>
      </c>
      <c r="P479" s="627"/>
      <c r="Q479" s="642">
        <v>0</v>
      </c>
      <c r="R479" s="626"/>
      <c r="S479" s="642">
        <v>0</v>
      </c>
      <c r="T479" s="690"/>
      <c r="U479" s="672">
        <v>0</v>
      </c>
    </row>
    <row r="480" spans="1:21" ht="14.4" customHeight="1" x14ac:dyDescent="0.3">
      <c r="A480" s="625">
        <v>50</v>
      </c>
      <c r="B480" s="626" t="s">
        <v>537</v>
      </c>
      <c r="C480" s="626">
        <v>89301502</v>
      </c>
      <c r="D480" s="688" t="s">
        <v>4149</v>
      </c>
      <c r="E480" s="689" t="s">
        <v>3018</v>
      </c>
      <c r="F480" s="626" t="s">
        <v>3007</v>
      </c>
      <c r="G480" s="626" t="s">
        <v>3049</v>
      </c>
      <c r="H480" s="626" t="s">
        <v>536</v>
      </c>
      <c r="I480" s="626" t="s">
        <v>934</v>
      </c>
      <c r="J480" s="626" t="s">
        <v>3050</v>
      </c>
      <c r="K480" s="626" t="s">
        <v>3051</v>
      </c>
      <c r="L480" s="627">
        <v>36.89</v>
      </c>
      <c r="M480" s="627">
        <v>332.01</v>
      </c>
      <c r="N480" s="626">
        <v>9</v>
      </c>
      <c r="O480" s="690">
        <v>1.5</v>
      </c>
      <c r="P480" s="627"/>
      <c r="Q480" s="642">
        <v>0</v>
      </c>
      <c r="R480" s="626"/>
      <c r="S480" s="642">
        <v>0</v>
      </c>
      <c r="T480" s="690"/>
      <c r="U480" s="672">
        <v>0</v>
      </c>
    </row>
    <row r="481" spans="1:21" ht="14.4" customHeight="1" x14ac:dyDescent="0.3">
      <c r="A481" s="625">
        <v>50</v>
      </c>
      <c r="B481" s="626" t="s">
        <v>537</v>
      </c>
      <c r="C481" s="626">
        <v>89301502</v>
      </c>
      <c r="D481" s="688" t="s">
        <v>4149</v>
      </c>
      <c r="E481" s="689" t="s">
        <v>3018</v>
      </c>
      <c r="F481" s="626" t="s">
        <v>3007</v>
      </c>
      <c r="G481" s="626" t="s">
        <v>3154</v>
      </c>
      <c r="H481" s="626" t="s">
        <v>536</v>
      </c>
      <c r="I481" s="626" t="s">
        <v>3492</v>
      </c>
      <c r="J481" s="626" t="s">
        <v>772</v>
      </c>
      <c r="K481" s="626" t="s">
        <v>2816</v>
      </c>
      <c r="L481" s="627">
        <v>115.3</v>
      </c>
      <c r="M481" s="627">
        <v>115.3</v>
      </c>
      <c r="N481" s="626">
        <v>1</v>
      </c>
      <c r="O481" s="690">
        <v>1</v>
      </c>
      <c r="P481" s="627">
        <v>115.3</v>
      </c>
      <c r="Q481" s="642">
        <v>1</v>
      </c>
      <c r="R481" s="626">
        <v>1</v>
      </c>
      <c r="S481" s="642">
        <v>1</v>
      </c>
      <c r="T481" s="690">
        <v>1</v>
      </c>
      <c r="U481" s="672">
        <v>1</v>
      </c>
    </row>
    <row r="482" spans="1:21" ht="14.4" customHeight="1" x14ac:dyDescent="0.3">
      <c r="A482" s="625">
        <v>50</v>
      </c>
      <c r="B482" s="626" t="s">
        <v>537</v>
      </c>
      <c r="C482" s="626">
        <v>89301502</v>
      </c>
      <c r="D482" s="688" t="s">
        <v>4149</v>
      </c>
      <c r="E482" s="689" t="s">
        <v>3018</v>
      </c>
      <c r="F482" s="626" t="s">
        <v>3007</v>
      </c>
      <c r="G482" s="626" t="s">
        <v>3154</v>
      </c>
      <c r="H482" s="626" t="s">
        <v>536</v>
      </c>
      <c r="I482" s="626" t="s">
        <v>771</v>
      </c>
      <c r="J482" s="626" t="s">
        <v>772</v>
      </c>
      <c r="K482" s="626" t="s">
        <v>773</v>
      </c>
      <c r="L482" s="627">
        <v>138.61000000000001</v>
      </c>
      <c r="M482" s="627">
        <v>415.83000000000004</v>
      </c>
      <c r="N482" s="626">
        <v>3</v>
      </c>
      <c r="O482" s="690">
        <v>2</v>
      </c>
      <c r="P482" s="627"/>
      <c r="Q482" s="642">
        <v>0</v>
      </c>
      <c r="R482" s="626"/>
      <c r="S482" s="642">
        <v>0</v>
      </c>
      <c r="T482" s="690"/>
      <c r="U482" s="672">
        <v>0</v>
      </c>
    </row>
    <row r="483" spans="1:21" ht="14.4" customHeight="1" x14ac:dyDescent="0.3">
      <c r="A483" s="625">
        <v>50</v>
      </c>
      <c r="B483" s="626" t="s">
        <v>537</v>
      </c>
      <c r="C483" s="626">
        <v>89301502</v>
      </c>
      <c r="D483" s="688" t="s">
        <v>4149</v>
      </c>
      <c r="E483" s="689" t="s">
        <v>3018</v>
      </c>
      <c r="F483" s="626" t="s">
        <v>3007</v>
      </c>
      <c r="G483" s="626" t="s">
        <v>3493</v>
      </c>
      <c r="H483" s="626" t="s">
        <v>536</v>
      </c>
      <c r="I483" s="626" t="s">
        <v>962</v>
      </c>
      <c r="J483" s="626" t="s">
        <v>963</v>
      </c>
      <c r="K483" s="626" t="s">
        <v>1119</v>
      </c>
      <c r="L483" s="627">
        <v>0</v>
      </c>
      <c r="M483" s="627">
        <v>0</v>
      </c>
      <c r="N483" s="626">
        <v>2</v>
      </c>
      <c r="O483" s="690">
        <v>1.5</v>
      </c>
      <c r="P483" s="627"/>
      <c r="Q483" s="642"/>
      <c r="R483" s="626"/>
      <c r="S483" s="642">
        <v>0</v>
      </c>
      <c r="T483" s="690"/>
      <c r="U483" s="672">
        <v>0</v>
      </c>
    </row>
    <row r="484" spans="1:21" ht="14.4" customHeight="1" x14ac:dyDescent="0.3">
      <c r="A484" s="625">
        <v>50</v>
      </c>
      <c r="B484" s="626" t="s">
        <v>537</v>
      </c>
      <c r="C484" s="626">
        <v>89301502</v>
      </c>
      <c r="D484" s="688" t="s">
        <v>4149</v>
      </c>
      <c r="E484" s="689" t="s">
        <v>3018</v>
      </c>
      <c r="F484" s="626" t="s">
        <v>3007</v>
      </c>
      <c r="G484" s="626" t="s">
        <v>3494</v>
      </c>
      <c r="H484" s="626" t="s">
        <v>536</v>
      </c>
      <c r="I484" s="626" t="s">
        <v>1391</v>
      </c>
      <c r="J484" s="626" t="s">
        <v>1392</v>
      </c>
      <c r="K484" s="626" t="s">
        <v>1393</v>
      </c>
      <c r="L484" s="627">
        <v>246.73</v>
      </c>
      <c r="M484" s="627">
        <v>246.73</v>
      </c>
      <c r="N484" s="626">
        <v>1</v>
      </c>
      <c r="O484" s="690">
        <v>1</v>
      </c>
      <c r="P484" s="627"/>
      <c r="Q484" s="642">
        <v>0</v>
      </c>
      <c r="R484" s="626"/>
      <c r="S484" s="642">
        <v>0</v>
      </c>
      <c r="T484" s="690"/>
      <c r="U484" s="672">
        <v>0</v>
      </c>
    </row>
    <row r="485" spans="1:21" ht="14.4" customHeight="1" x14ac:dyDescent="0.3">
      <c r="A485" s="625">
        <v>50</v>
      </c>
      <c r="B485" s="626" t="s">
        <v>537</v>
      </c>
      <c r="C485" s="626">
        <v>89301502</v>
      </c>
      <c r="D485" s="688" t="s">
        <v>4149</v>
      </c>
      <c r="E485" s="689" t="s">
        <v>3018</v>
      </c>
      <c r="F485" s="626" t="s">
        <v>3007</v>
      </c>
      <c r="G485" s="626" t="s">
        <v>3495</v>
      </c>
      <c r="H485" s="626" t="s">
        <v>536</v>
      </c>
      <c r="I485" s="626" t="s">
        <v>3496</v>
      </c>
      <c r="J485" s="626" t="s">
        <v>3497</v>
      </c>
      <c r="K485" s="626" t="s">
        <v>3498</v>
      </c>
      <c r="L485" s="627">
        <v>39.39</v>
      </c>
      <c r="M485" s="627">
        <v>39.39</v>
      </c>
      <c r="N485" s="626">
        <v>1</v>
      </c>
      <c r="O485" s="690">
        <v>1</v>
      </c>
      <c r="P485" s="627">
        <v>39.39</v>
      </c>
      <c r="Q485" s="642">
        <v>1</v>
      </c>
      <c r="R485" s="626">
        <v>1</v>
      </c>
      <c r="S485" s="642">
        <v>1</v>
      </c>
      <c r="T485" s="690">
        <v>1</v>
      </c>
      <c r="U485" s="672">
        <v>1</v>
      </c>
    </row>
    <row r="486" spans="1:21" ht="14.4" customHeight="1" x14ac:dyDescent="0.3">
      <c r="A486" s="625">
        <v>50</v>
      </c>
      <c r="B486" s="626" t="s">
        <v>537</v>
      </c>
      <c r="C486" s="626">
        <v>89301502</v>
      </c>
      <c r="D486" s="688" t="s">
        <v>4149</v>
      </c>
      <c r="E486" s="689" t="s">
        <v>3018</v>
      </c>
      <c r="F486" s="626" t="s">
        <v>3007</v>
      </c>
      <c r="G486" s="626" t="s">
        <v>3054</v>
      </c>
      <c r="H486" s="626" t="s">
        <v>536</v>
      </c>
      <c r="I486" s="626" t="s">
        <v>2057</v>
      </c>
      <c r="J486" s="626" t="s">
        <v>2058</v>
      </c>
      <c r="K486" s="626" t="s">
        <v>3058</v>
      </c>
      <c r="L486" s="627">
        <v>58.23</v>
      </c>
      <c r="M486" s="627">
        <v>116.46</v>
      </c>
      <c r="N486" s="626">
        <v>2</v>
      </c>
      <c r="O486" s="690">
        <v>0.5</v>
      </c>
      <c r="P486" s="627"/>
      <c r="Q486" s="642">
        <v>0</v>
      </c>
      <c r="R486" s="626"/>
      <c r="S486" s="642">
        <v>0</v>
      </c>
      <c r="T486" s="690"/>
      <c r="U486" s="672">
        <v>0</v>
      </c>
    </row>
    <row r="487" spans="1:21" ht="14.4" customHeight="1" x14ac:dyDescent="0.3">
      <c r="A487" s="625">
        <v>50</v>
      </c>
      <c r="B487" s="626" t="s">
        <v>537</v>
      </c>
      <c r="C487" s="626">
        <v>89301502</v>
      </c>
      <c r="D487" s="688" t="s">
        <v>4149</v>
      </c>
      <c r="E487" s="689" t="s">
        <v>3018</v>
      </c>
      <c r="F487" s="626" t="s">
        <v>3007</v>
      </c>
      <c r="G487" s="626" t="s">
        <v>3389</v>
      </c>
      <c r="H487" s="626" t="s">
        <v>536</v>
      </c>
      <c r="I487" s="626" t="s">
        <v>907</v>
      </c>
      <c r="J487" s="626" t="s">
        <v>908</v>
      </c>
      <c r="K487" s="626" t="s">
        <v>3390</v>
      </c>
      <c r="L487" s="627">
        <v>153.37</v>
      </c>
      <c r="M487" s="627">
        <v>920.22</v>
      </c>
      <c r="N487" s="626">
        <v>6</v>
      </c>
      <c r="O487" s="690">
        <v>2</v>
      </c>
      <c r="P487" s="627"/>
      <c r="Q487" s="642">
        <v>0</v>
      </c>
      <c r="R487" s="626"/>
      <c r="S487" s="642">
        <v>0</v>
      </c>
      <c r="T487" s="690"/>
      <c r="U487" s="672">
        <v>0</v>
      </c>
    </row>
    <row r="488" spans="1:21" ht="14.4" customHeight="1" x14ac:dyDescent="0.3">
      <c r="A488" s="625">
        <v>50</v>
      </c>
      <c r="B488" s="626" t="s">
        <v>537</v>
      </c>
      <c r="C488" s="626">
        <v>89301502</v>
      </c>
      <c r="D488" s="688" t="s">
        <v>4149</v>
      </c>
      <c r="E488" s="689" t="s">
        <v>3018</v>
      </c>
      <c r="F488" s="626" t="s">
        <v>3007</v>
      </c>
      <c r="G488" s="626" t="s">
        <v>3059</v>
      </c>
      <c r="H488" s="626" t="s">
        <v>536</v>
      </c>
      <c r="I488" s="626" t="s">
        <v>3499</v>
      </c>
      <c r="J488" s="626" t="s">
        <v>3500</v>
      </c>
      <c r="K488" s="626" t="s">
        <v>589</v>
      </c>
      <c r="L488" s="627">
        <v>56.23</v>
      </c>
      <c r="M488" s="627">
        <v>224.92</v>
      </c>
      <c r="N488" s="626">
        <v>4</v>
      </c>
      <c r="O488" s="690">
        <v>1</v>
      </c>
      <c r="P488" s="627"/>
      <c r="Q488" s="642">
        <v>0</v>
      </c>
      <c r="R488" s="626"/>
      <c r="S488" s="642">
        <v>0</v>
      </c>
      <c r="T488" s="690"/>
      <c r="U488" s="672">
        <v>0</v>
      </c>
    </row>
    <row r="489" spans="1:21" ht="14.4" customHeight="1" x14ac:dyDescent="0.3">
      <c r="A489" s="625">
        <v>50</v>
      </c>
      <c r="B489" s="626" t="s">
        <v>537</v>
      </c>
      <c r="C489" s="626">
        <v>89301502</v>
      </c>
      <c r="D489" s="688" t="s">
        <v>4149</v>
      </c>
      <c r="E489" s="689" t="s">
        <v>3018</v>
      </c>
      <c r="F489" s="626" t="s">
        <v>3007</v>
      </c>
      <c r="G489" s="626" t="s">
        <v>3059</v>
      </c>
      <c r="H489" s="626" t="s">
        <v>536</v>
      </c>
      <c r="I489" s="626" t="s">
        <v>587</v>
      </c>
      <c r="J489" s="626" t="s">
        <v>588</v>
      </c>
      <c r="K489" s="626" t="s">
        <v>589</v>
      </c>
      <c r="L489" s="627">
        <v>42.18</v>
      </c>
      <c r="M489" s="627">
        <v>168.72</v>
      </c>
      <c r="N489" s="626">
        <v>4</v>
      </c>
      <c r="O489" s="690">
        <v>1.5</v>
      </c>
      <c r="P489" s="627"/>
      <c r="Q489" s="642">
        <v>0</v>
      </c>
      <c r="R489" s="626"/>
      <c r="S489" s="642">
        <v>0</v>
      </c>
      <c r="T489" s="690"/>
      <c r="U489" s="672">
        <v>0</v>
      </c>
    </row>
    <row r="490" spans="1:21" ht="14.4" customHeight="1" x14ac:dyDescent="0.3">
      <c r="A490" s="625">
        <v>50</v>
      </c>
      <c r="B490" s="626" t="s">
        <v>537</v>
      </c>
      <c r="C490" s="626">
        <v>89301502</v>
      </c>
      <c r="D490" s="688" t="s">
        <v>4149</v>
      </c>
      <c r="E490" s="689" t="s">
        <v>3018</v>
      </c>
      <c r="F490" s="626" t="s">
        <v>3007</v>
      </c>
      <c r="G490" s="626" t="s">
        <v>3501</v>
      </c>
      <c r="H490" s="626" t="s">
        <v>536</v>
      </c>
      <c r="I490" s="626" t="s">
        <v>3502</v>
      </c>
      <c r="J490" s="626" t="s">
        <v>3503</v>
      </c>
      <c r="K490" s="626" t="s">
        <v>3504</v>
      </c>
      <c r="L490" s="627">
        <v>0</v>
      </c>
      <c r="M490" s="627">
        <v>0</v>
      </c>
      <c r="N490" s="626">
        <v>1</v>
      </c>
      <c r="O490" s="690">
        <v>0.5</v>
      </c>
      <c r="P490" s="627"/>
      <c r="Q490" s="642"/>
      <c r="R490" s="626"/>
      <c r="S490" s="642">
        <v>0</v>
      </c>
      <c r="T490" s="690"/>
      <c r="U490" s="672">
        <v>0</v>
      </c>
    </row>
    <row r="491" spans="1:21" ht="14.4" customHeight="1" x14ac:dyDescent="0.3">
      <c r="A491" s="625">
        <v>50</v>
      </c>
      <c r="B491" s="626" t="s">
        <v>537</v>
      </c>
      <c r="C491" s="626">
        <v>89301502</v>
      </c>
      <c r="D491" s="688" t="s">
        <v>4149</v>
      </c>
      <c r="E491" s="689" t="s">
        <v>3018</v>
      </c>
      <c r="F491" s="626" t="s">
        <v>3007</v>
      </c>
      <c r="G491" s="626" t="s">
        <v>3156</v>
      </c>
      <c r="H491" s="626" t="s">
        <v>536</v>
      </c>
      <c r="I491" s="626" t="s">
        <v>1087</v>
      </c>
      <c r="J491" s="626" t="s">
        <v>1088</v>
      </c>
      <c r="K491" s="626" t="s">
        <v>1089</v>
      </c>
      <c r="L491" s="627">
        <v>20.239999999999998</v>
      </c>
      <c r="M491" s="627">
        <v>40.479999999999997</v>
      </c>
      <c r="N491" s="626">
        <v>2</v>
      </c>
      <c r="O491" s="690">
        <v>0.5</v>
      </c>
      <c r="P491" s="627"/>
      <c r="Q491" s="642">
        <v>0</v>
      </c>
      <c r="R491" s="626"/>
      <c r="S491" s="642">
        <v>0</v>
      </c>
      <c r="T491" s="690"/>
      <c r="U491" s="672">
        <v>0</v>
      </c>
    </row>
    <row r="492" spans="1:21" ht="14.4" customHeight="1" x14ac:dyDescent="0.3">
      <c r="A492" s="625">
        <v>50</v>
      </c>
      <c r="B492" s="626" t="s">
        <v>537</v>
      </c>
      <c r="C492" s="626">
        <v>89301502</v>
      </c>
      <c r="D492" s="688" t="s">
        <v>4149</v>
      </c>
      <c r="E492" s="689" t="s">
        <v>3018</v>
      </c>
      <c r="F492" s="626" t="s">
        <v>3007</v>
      </c>
      <c r="G492" s="626" t="s">
        <v>3191</v>
      </c>
      <c r="H492" s="626" t="s">
        <v>536</v>
      </c>
      <c r="I492" s="626" t="s">
        <v>3505</v>
      </c>
      <c r="J492" s="626" t="s">
        <v>3506</v>
      </c>
      <c r="K492" s="626" t="s">
        <v>3096</v>
      </c>
      <c r="L492" s="627">
        <v>156.79</v>
      </c>
      <c r="M492" s="627">
        <v>313.58</v>
      </c>
      <c r="N492" s="626">
        <v>2</v>
      </c>
      <c r="O492" s="690">
        <v>0.5</v>
      </c>
      <c r="P492" s="627">
        <v>313.58</v>
      </c>
      <c r="Q492" s="642">
        <v>1</v>
      </c>
      <c r="R492" s="626">
        <v>2</v>
      </c>
      <c r="S492" s="642">
        <v>1</v>
      </c>
      <c r="T492" s="690">
        <v>0.5</v>
      </c>
      <c r="U492" s="672">
        <v>1</v>
      </c>
    </row>
    <row r="493" spans="1:21" ht="14.4" customHeight="1" x14ac:dyDescent="0.3">
      <c r="A493" s="625">
        <v>50</v>
      </c>
      <c r="B493" s="626" t="s">
        <v>537</v>
      </c>
      <c r="C493" s="626">
        <v>89301502</v>
      </c>
      <c r="D493" s="688" t="s">
        <v>4149</v>
      </c>
      <c r="E493" s="689" t="s">
        <v>3018</v>
      </c>
      <c r="F493" s="626" t="s">
        <v>3007</v>
      </c>
      <c r="G493" s="626" t="s">
        <v>3350</v>
      </c>
      <c r="H493" s="626" t="s">
        <v>536</v>
      </c>
      <c r="I493" s="626" t="s">
        <v>1133</v>
      </c>
      <c r="J493" s="626" t="s">
        <v>1134</v>
      </c>
      <c r="K493" s="626" t="s">
        <v>1135</v>
      </c>
      <c r="L493" s="627">
        <v>80.959999999999994</v>
      </c>
      <c r="M493" s="627">
        <v>242.88</v>
      </c>
      <c r="N493" s="626">
        <v>3</v>
      </c>
      <c r="O493" s="690">
        <v>0.5</v>
      </c>
      <c r="P493" s="627"/>
      <c r="Q493" s="642">
        <v>0</v>
      </c>
      <c r="R493" s="626"/>
      <c r="S493" s="642">
        <v>0</v>
      </c>
      <c r="T493" s="690"/>
      <c r="U493" s="672">
        <v>0</v>
      </c>
    </row>
    <row r="494" spans="1:21" ht="14.4" customHeight="1" x14ac:dyDescent="0.3">
      <c r="A494" s="625">
        <v>50</v>
      </c>
      <c r="B494" s="626" t="s">
        <v>537</v>
      </c>
      <c r="C494" s="626">
        <v>89301502</v>
      </c>
      <c r="D494" s="688" t="s">
        <v>4149</v>
      </c>
      <c r="E494" s="689" t="s">
        <v>3018</v>
      </c>
      <c r="F494" s="626" t="s">
        <v>3007</v>
      </c>
      <c r="G494" s="626" t="s">
        <v>3350</v>
      </c>
      <c r="H494" s="626" t="s">
        <v>536</v>
      </c>
      <c r="I494" s="626" t="s">
        <v>3507</v>
      </c>
      <c r="J494" s="626" t="s">
        <v>1134</v>
      </c>
      <c r="K494" s="626" t="s">
        <v>1135</v>
      </c>
      <c r="L494" s="627">
        <v>80.959999999999994</v>
      </c>
      <c r="M494" s="627">
        <v>242.88</v>
      </c>
      <c r="N494" s="626">
        <v>3</v>
      </c>
      <c r="O494" s="690">
        <v>0.5</v>
      </c>
      <c r="P494" s="627"/>
      <c r="Q494" s="642">
        <v>0</v>
      </c>
      <c r="R494" s="626"/>
      <c r="S494" s="642">
        <v>0</v>
      </c>
      <c r="T494" s="690"/>
      <c r="U494" s="672">
        <v>0</v>
      </c>
    </row>
    <row r="495" spans="1:21" ht="14.4" customHeight="1" x14ac:dyDescent="0.3">
      <c r="A495" s="625">
        <v>50</v>
      </c>
      <c r="B495" s="626" t="s">
        <v>537</v>
      </c>
      <c r="C495" s="626">
        <v>89301502</v>
      </c>
      <c r="D495" s="688" t="s">
        <v>4149</v>
      </c>
      <c r="E495" s="689" t="s">
        <v>3018</v>
      </c>
      <c r="F495" s="626" t="s">
        <v>3007</v>
      </c>
      <c r="G495" s="626" t="s">
        <v>3350</v>
      </c>
      <c r="H495" s="626" t="s">
        <v>536</v>
      </c>
      <c r="I495" s="626" t="s">
        <v>3507</v>
      </c>
      <c r="J495" s="626" t="s">
        <v>1134</v>
      </c>
      <c r="K495" s="626" t="s">
        <v>1135</v>
      </c>
      <c r="L495" s="627">
        <v>173.65</v>
      </c>
      <c r="M495" s="627">
        <v>694.6</v>
      </c>
      <c r="N495" s="626">
        <v>4</v>
      </c>
      <c r="O495" s="690">
        <v>0.5</v>
      </c>
      <c r="P495" s="627"/>
      <c r="Q495" s="642">
        <v>0</v>
      </c>
      <c r="R495" s="626"/>
      <c r="S495" s="642">
        <v>0</v>
      </c>
      <c r="T495" s="690"/>
      <c r="U495" s="672">
        <v>0</v>
      </c>
    </row>
    <row r="496" spans="1:21" ht="14.4" customHeight="1" x14ac:dyDescent="0.3">
      <c r="A496" s="625">
        <v>50</v>
      </c>
      <c r="B496" s="626" t="s">
        <v>537</v>
      </c>
      <c r="C496" s="626">
        <v>89301502</v>
      </c>
      <c r="D496" s="688" t="s">
        <v>4149</v>
      </c>
      <c r="E496" s="689" t="s">
        <v>3018</v>
      </c>
      <c r="F496" s="626" t="s">
        <v>3007</v>
      </c>
      <c r="G496" s="626" t="s">
        <v>3350</v>
      </c>
      <c r="H496" s="626" t="s">
        <v>536</v>
      </c>
      <c r="I496" s="626" t="s">
        <v>3508</v>
      </c>
      <c r="J496" s="626" t="s">
        <v>3509</v>
      </c>
      <c r="K496" s="626" t="s">
        <v>1771</v>
      </c>
      <c r="L496" s="627">
        <v>98.82</v>
      </c>
      <c r="M496" s="627">
        <v>98.82</v>
      </c>
      <c r="N496" s="626">
        <v>1</v>
      </c>
      <c r="O496" s="690">
        <v>0.5</v>
      </c>
      <c r="P496" s="627"/>
      <c r="Q496" s="642">
        <v>0</v>
      </c>
      <c r="R496" s="626"/>
      <c r="S496" s="642">
        <v>0</v>
      </c>
      <c r="T496" s="690"/>
      <c r="U496" s="672">
        <v>0</v>
      </c>
    </row>
    <row r="497" spans="1:21" ht="14.4" customHeight="1" x14ac:dyDescent="0.3">
      <c r="A497" s="625">
        <v>50</v>
      </c>
      <c r="B497" s="626" t="s">
        <v>537</v>
      </c>
      <c r="C497" s="626">
        <v>89301502</v>
      </c>
      <c r="D497" s="688" t="s">
        <v>4149</v>
      </c>
      <c r="E497" s="689" t="s">
        <v>3018</v>
      </c>
      <c r="F497" s="626" t="s">
        <v>3007</v>
      </c>
      <c r="G497" s="626" t="s">
        <v>3350</v>
      </c>
      <c r="H497" s="626" t="s">
        <v>536</v>
      </c>
      <c r="I497" s="626" t="s">
        <v>3508</v>
      </c>
      <c r="J497" s="626" t="s">
        <v>3509</v>
      </c>
      <c r="K497" s="626" t="s">
        <v>1771</v>
      </c>
      <c r="L497" s="627">
        <v>134.97</v>
      </c>
      <c r="M497" s="627">
        <v>134.97</v>
      </c>
      <c r="N497" s="626">
        <v>1</v>
      </c>
      <c r="O497" s="690">
        <v>0.5</v>
      </c>
      <c r="P497" s="627"/>
      <c r="Q497" s="642">
        <v>0</v>
      </c>
      <c r="R497" s="626"/>
      <c r="S497" s="642">
        <v>0</v>
      </c>
      <c r="T497" s="690"/>
      <c r="U497" s="672">
        <v>0</v>
      </c>
    </row>
    <row r="498" spans="1:21" ht="14.4" customHeight="1" x14ac:dyDescent="0.3">
      <c r="A498" s="625">
        <v>50</v>
      </c>
      <c r="B498" s="626" t="s">
        <v>537</v>
      </c>
      <c r="C498" s="626">
        <v>89301502</v>
      </c>
      <c r="D498" s="688" t="s">
        <v>4149</v>
      </c>
      <c r="E498" s="689" t="s">
        <v>3018</v>
      </c>
      <c r="F498" s="626" t="s">
        <v>3007</v>
      </c>
      <c r="G498" s="626" t="s">
        <v>3510</v>
      </c>
      <c r="H498" s="626" t="s">
        <v>536</v>
      </c>
      <c r="I498" s="626" t="s">
        <v>3511</v>
      </c>
      <c r="J498" s="626" t="s">
        <v>3512</v>
      </c>
      <c r="K498" s="626" t="s">
        <v>3513</v>
      </c>
      <c r="L498" s="627">
        <v>41.07</v>
      </c>
      <c r="M498" s="627">
        <v>41.07</v>
      </c>
      <c r="N498" s="626">
        <v>1</v>
      </c>
      <c r="O498" s="690">
        <v>0.5</v>
      </c>
      <c r="P498" s="627"/>
      <c r="Q498" s="642">
        <v>0</v>
      </c>
      <c r="R498" s="626"/>
      <c r="S498" s="642">
        <v>0</v>
      </c>
      <c r="T498" s="690"/>
      <c r="U498" s="672">
        <v>0</v>
      </c>
    </row>
    <row r="499" spans="1:21" ht="14.4" customHeight="1" x14ac:dyDescent="0.3">
      <c r="A499" s="625">
        <v>50</v>
      </c>
      <c r="B499" s="626" t="s">
        <v>537</v>
      </c>
      <c r="C499" s="626">
        <v>89301502</v>
      </c>
      <c r="D499" s="688" t="s">
        <v>4149</v>
      </c>
      <c r="E499" s="689" t="s">
        <v>3018</v>
      </c>
      <c r="F499" s="626" t="s">
        <v>3007</v>
      </c>
      <c r="G499" s="626" t="s">
        <v>3062</v>
      </c>
      <c r="H499" s="626" t="s">
        <v>536</v>
      </c>
      <c r="I499" s="626" t="s">
        <v>3063</v>
      </c>
      <c r="J499" s="626" t="s">
        <v>629</v>
      </c>
      <c r="K499" s="626" t="s">
        <v>1674</v>
      </c>
      <c r="L499" s="627">
        <v>0</v>
      </c>
      <c r="M499" s="627">
        <v>0</v>
      </c>
      <c r="N499" s="626">
        <v>8</v>
      </c>
      <c r="O499" s="690">
        <v>2</v>
      </c>
      <c r="P499" s="627">
        <v>0</v>
      </c>
      <c r="Q499" s="642"/>
      <c r="R499" s="626">
        <v>8</v>
      </c>
      <c r="S499" s="642">
        <v>1</v>
      </c>
      <c r="T499" s="690">
        <v>2</v>
      </c>
      <c r="U499" s="672">
        <v>1</v>
      </c>
    </row>
    <row r="500" spans="1:21" ht="14.4" customHeight="1" x14ac:dyDescent="0.3">
      <c r="A500" s="625">
        <v>50</v>
      </c>
      <c r="B500" s="626" t="s">
        <v>537</v>
      </c>
      <c r="C500" s="626">
        <v>89301502</v>
      </c>
      <c r="D500" s="688" t="s">
        <v>4149</v>
      </c>
      <c r="E500" s="689" t="s">
        <v>3018</v>
      </c>
      <c r="F500" s="626" t="s">
        <v>3007</v>
      </c>
      <c r="G500" s="626" t="s">
        <v>3062</v>
      </c>
      <c r="H500" s="626" t="s">
        <v>1511</v>
      </c>
      <c r="I500" s="626" t="s">
        <v>1672</v>
      </c>
      <c r="J500" s="626" t="s">
        <v>1673</v>
      </c>
      <c r="K500" s="626" t="s">
        <v>1674</v>
      </c>
      <c r="L500" s="627">
        <v>414.85</v>
      </c>
      <c r="M500" s="627">
        <v>1659.4</v>
      </c>
      <c r="N500" s="626">
        <v>4</v>
      </c>
      <c r="O500" s="690">
        <v>2</v>
      </c>
      <c r="P500" s="627">
        <v>1659.4</v>
      </c>
      <c r="Q500" s="642">
        <v>1</v>
      </c>
      <c r="R500" s="626">
        <v>4</v>
      </c>
      <c r="S500" s="642">
        <v>1</v>
      </c>
      <c r="T500" s="690">
        <v>2</v>
      </c>
      <c r="U500" s="672">
        <v>1</v>
      </c>
    </row>
    <row r="501" spans="1:21" ht="14.4" customHeight="1" x14ac:dyDescent="0.3">
      <c r="A501" s="625">
        <v>50</v>
      </c>
      <c r="B501" s="626" t="s">
        <v>537</v>
      </c>
      <c r="C501" s="626">
        <v>89301502</v>
      </c>
      <c r="D501" s="688" t="s">
        <v>4149</v>
      </c>
      <c r="E501" s="689" t="s">
        <v>3018</v>
      </c>
      <c r="F501" s="626" t="s">
        <v>3007</v>
      </c>
      <c r="G501" s="626" t="s">
        <v>3514</v>
      </c>
      <c r="H501" s="626" t="s">
        <v>536</v>
      </c>
      <c r="I501" s="626" t="s">
        <v>2075</v>
      </c>
      <c r="J501" s="626" t="s">
        <v>2076</v>
      </c>
      <c r="K501" s="626" t="s">
        <v>2077</v>
      </c>
      <c r="L501" s="627">
        <v>132.34</v>
      </c>
      <c r="M501" s="627">
        <v>132.34</v>
      </c>
      <c r="N501" s="626">
        <v>1</v>
      </c>
      <c r="O501" s="690">
        <v>1</v>
      </c>
      <c r="P501" s="627">
        <v>132.34</v>
      </c>
      <c r="Q501" s="642">
        <v>1</v>
      </c>
      <c r="R501" s="626">
        <v>1</v>
      </c>
      <c r="S501" s="642">
        <v>1</v>
      </c>
      <c r="T501" s="690">
        <v>1</v>
      </c>
      <c r="U501" s="672">
        <v>1</v>
      </c>
    </row>
    <row r="502" spans="1:21" ht="14.4" customHeight="1" x14ac:dyDescent="0.3">
      <c r="A502" s="625">
        <v>50</v>
      </c>
      <c r="B502" s="626" t="s">
        <v>537</v>
      </c>
      <c r="C502" s="626">
        <v>89301502</v>
      </c>
      <c r="D502" s="688" t="s">
        <v>4149</v>
      </c>
      <c r="E502" s="689" t="s">
        <v>3018</v>
      </c>
      <c r="F502" s="626" t="s">
        <v>3007</v>
      </c>
      <c r="G502" s="626" t="s">
        <v>3073</v>
      </c>
      <c r="H502" s="626" t="s">
        <v>536</v>
      </c>
      <c r="I502" s="626" t="s">
        <v>1070</v>
      </c>
      <c r="J502" s="626" t="s">
        <v>3076</v>
      </c>
      <c r="K502" s="626" t="s">
        <v>3200</v>
      </c>
      <c r="L502" s="627">
        <v>36.78</v>
      </c>
      <c r="M502" s="627">
        <v>147.12</v>
      </c>
      <c r="N502" s="626">
        <v>4</v>
      </c>
      <c r="O502" s="690">
        <v>1</v>
      </c>
      <c r="P502" s="627">
        <v>147.12</v>
      </c>
      <c r="Q502" s="642">
        <v>1</v>
      </c>
      <c r="R502" s="626">
        <v>4</v>
      </c>
      <c r="S502" s="642">
        <v>1</v>
      </c>
      <c r="T502" s="690">
        <v>1</v>
      </c>
      <c r="U502" s="672">
        <v>1</v>
      </c>
    </row>
    <row r="503" spans="1:21" ht="14.4" customHeight="1" x14ac:dyDescent="0.3">
      <c r="A503" s="625">
        <v>50</v>
      </c>
      <c r="B503" s="626" t="s">
        <v>537</v>
      </c>
      <c r="C503" s="626">
        <v>89301502</v>
      </c>
      <c r="D503" s="688" t="s">
        <v>4149</v>
      </c>
      <c r="E503" s="689" t="s">
        <v>3018</v>
      </c>
      <c r="F503" s="626" t="s">
        <v>3007</v>
      </c>
      <c r="G503" s="626" t="s">
        <v>3073</v>
      </c>
      <c r="H503" s="626" t="s">
        <v>536</v>
      </c>
      <c r="I503" s="626" t="s">
        <v>3074</v>
      </c>
      <c r="J503" s="626" t="s">
        <v>1118</v>
      </c>
      <c r="K503" s="626" t="s">
        <v>589</v>
      </c>
      <c r="L503" s="627">
        <v>30.65</v>
      </c>
      <c r="M503" s="627">
        <v>30.65</v>
      </c>
      <c r="N503" s="626">
        <v>1</v>
      </c>
      <c r="O503" s="690">
        <v>0.5</v>
      </c>
      <c r="P503" s="627">
        <v>30.65</v>
      </c>
      <c r="Q503" s="642">
        <v>1</v>
      </c>
      <c r="R503" s="626">
        <v>1</v>
      </c>
      <c r="S503" s="642">
        <v>1</v>
      </c>
      <c r="T503" s="690">
        <v>0.5</v>
      </c>
      <c r="U503" s="672">
        <v>1</v>
      </c>
    </row>
    <row r="504" spans="1:21" ht="14.4" customHeight="1" x14ac:dyDescent="0.3">
      <c r="A504" s="625">
        <v>50</v>
      </c>
      <c r="B504" s="626" t="s">
        <v>537</v>
      </c>
      <c r="C504" s="626">
        <v>89301502</v>
      </c>
      <c r="D504" s="688" t="s">
        <v>4149</v>
      </c>
      <c r="E504" s="689" t="s">
        <v>3018</v>
      </c>
      <c r="F504" s="626" t="s">
        <v>3007</v>
      </c>
      <c r="G504" s="626" t="s">
        <v>3073</v>
      </c>
      <c r="H504" s="626" t="s">
        <v>536</v>
      </c>
      <c r="I504" s="626" t="s">
        <v>3078</v>
      </c>
      <c r="J504" s="626" t="s">
        <v>3076</v>
      </c>
      <c r="K504" s="626" t="s">
        <v>3079</v>
      </c>
      <c r="L504" s="627">
        <v>0</v>
      </c>
      <c r="M504" s="627">
        <v>0</v>
      </c>
      <c r="N504" s="626">
        <v>3</v>
      </c>
      <c r="O504" s="690">
        <v>1</v>
      </c>
      <c r="P504" s="627"/>
      <c r="Q504" s="642"/>
      <c r="R504" s="626"/>
      <c r="S504" s="642">
        <v>0</v>
      </c>
      <c r="T504" s="690"/>
      <c r="U504" s="672">
        <v>0</v>
      </c>
    </row>
    <row r="505" spans="1:21" ht="14.4" customHeight="1" x14ac:dyDescent="0.3">
      <c r="A505" s="625">
        <v>50</v>
      </c>
      <c r="B505" s="626" t="s">
        <v>537</v>
      </c>
      <c r="C505" s="626">
        <v>89301502</v>
      </c>
      <c r="D505" s="688" t="s">
        <v>4149</v>
      </c>
      <c r="E505" s="689" t="s">
        <v>3018</v>
      </c>
      <c r="F505" s="626" t="s">
        <v>3007</v>
      </c>
      <c r="G505" s="626" t="s">
        <v>3515</v>
      </c>
      <c r="H505" s="626" t="s">
        <v>1511</v>
      </c>
      <c r="I505" s="626" t="s">
        <v>3516</v>
      </c>
      <c r="J505" s="626" t="s">
        <v>2443</v>
      </c>
      <c r="K505" s="626" t="s">
        <v>1081</v>
      </c>
      <c r="L505" s="627">
        <v>413.22</v>
      </c>
      <c r="M505" s="627">
        <v>826.44</v>
      </c>
      <c r="N505" s="626">
        <v>2</v>
      </c>
      <c r="O505" s="690">
        <v>2</v>
      </c>
      <c r="P505" s="627">
        <v>826.44</v>
      </c>
      <c r="Q505" s="642">
        <v>1</v>
      </c>
      <c r="R505" s="626">
        <v>2</v>
      </c>
      <c r="S505" s="642">
        <v>1</v>
      </c>
      <c r="T505" s="690">
        <v>2</v>
      </c>
      <c r="U505" s="672">
        <v>1</v>
      </c>
    </row>
    <row r="506" spans="1:21" ht="14.4" customHeight="1" x14ac:dyDescent="0.3">
      <c r="A506" s="625">
        <v>50</v>
      </c>
      <c r="B506" s="626" t="s">
        <v>537</v>
      </c>
      <c r="C506" s="626">
        <v>89301502</v>
      </c>
      <c r="D506" s="688" t="s">
        <v>4149</v>
      </c>
      <c r="E506" s="689" t="s">
        <v>3018</v>
      </c>
      <c r="F506" s="626" t="s">
        <v>3007</v>
      </c>
      <c r="G506" s="626" t="s">
        <v>3515</v>
      </c>
      <c r="H506" s="626" t="s">
        <v>536</v>
      </c>
      <c r="I506" s="626" t="s">
        <v>3517</v>
      </c>
      <c r="J506" s="626" t="s">
        <v>3518</v>
      </c>
      <c r="K506" s="626" t="s">
        <v>3519</v>
      </c>
      <c r="L506" s="627">
        <v>0</v>
      </c>
      <c r="M506" s="627">
        <v>0</v>
      </c>
      <c r="N506" s="626">
        <v>1</v>
      </c>
      <c r="O506" s="690">
        <v>1</v>
      </c>
      <c r="P506" s="627"/>
      <c r="Q506" s="642"/>
      <c r="R506" s="626"/>
      <c r="S506" s="642">
        <v>0</v>
      </c>
      <c r="T506" s="690"/>
      <c r="U506" s="672">
        <v>0</v>
      </c>
    </row>
    <row r="507" spans="1:21" ht="14.4" customHeight="1" x14ac:dyDescent="0.3">
      <c r="A507" s="625">
        <v>50</v>
      </c>
      <c r="B507" s="626" t="s">
        <v>537</v>
      </c>
      <c r="C507" s="626">
        <v>89301502</v>
      </c>
      <c r="D507" s="688" t="s">
        <v>4149</v>
      </c>
      <c r="E507" s="689" t="s">
        <v>3018</v>
      </c>
      <c r="F507" s="626" t="s">
        <v>3007</v>
      </c>
      <c r="G507" s="626" t="s">
        <v>3520</v>
      </c>
      <c r="H507" s="626" t="s">
        <v>536</v>
      </c>
      <c r="I507" s="626" t="s">
        <v>3521</v>
      </c>
      <c r="J507" s="626" t="s">
        <v>3522</v>
      </c>
      <c r="K507" s="626" t="s">
        <v>3523</v>
      </c>
      <c r="L507" s="627">
        <v>0</v>
      </c>
      <c r="M507" s="627">
        <v>0</v>
      </c>
      <c r="N507" s="626">
        <v>2</v>
      </c>
      <c r="O507" s="690">
        <v>2</v>
      </c>
      <c r="P507" s="627">
        <v>0</v>
      </c>
      <c r="Q507" s="642"/>
      <c r="R507" s="626">
        <v>1</v>
      </c>
      <c r="S507" s="642">
        <v>0.5</v>
      </c>
      <c r="T507" s="690">
        <v>1</v>
      </c>
      <c r="U507" s="672">
        <v>0.5</v>
      </c>
    </row>
    <row r="508" spans="1:21" ht="14.4" customHeight="1" x14ac:dyDescent="0.3">
      <c r="A508" s="625">
        <v>50</v>
      </c>
      <c r="B508" s="626" t="s">
        <v>537</v>
      </c>
      <c r="C508" s="626">
        <v>89301502</v>
      </c>
      <c r="D508" s="688" t="s">
        <v>4149</v>
      </c>
      <c r="E508" s="689" t="s">
        <v>3018</v>
      </c>
      <c r="F508" s="626" t="s">
        <v>3007</v>
      </c>
      <c r="G508" s="626" t="s">
        <v>3081</v>
      </c>
      <c r="H508" s="626" t="s">
        <v>1511</v>
      </c>
      <c r="I508" s="626" t="s">
        <v>3524</v>
      </c>
      <c r="J508" s="626" t="s">
        <v>3525</v>
      </c>
      <c r="K508" s="626" t="s">
        <v>3526</v>
      </c>
      <c r="L508" s="627">
        <v>86.76</v>
      </c>
      <c r="M508" s="627">
        <v>173.52</v>
      </c>
      <c r="N508" s="626">
        <v>2</v>
      </c>
      <c r="O508" s="690">
        <v>1</v>
      </c>
      <c r="P508" s="627"/>
      <c r="Q508" s="642">
        <v>0</v>
      </c>
      <c r="R508" s="626"/>
      <c r="S508" s="642">
        <v>0</v>
      </c>
      <c r="T508" s="690"/>
      <c r="U508" s="672">
        <v>0</v>
      </c>
    </row>
    <row r="509" spans="1:21" ht="14.4" customHeight="1" x14ac:dyDescent="0.3">
      <c r="A509" s="625">
        <v>50</v>
      </c>
      <c r="B509" s="626" t="s">
        <v>537</v>
      </c>
      <c r="C509" s="626">
        <v>89301502</v>
      </c>
      <c r="D509" s="688" t="s">
        <v>4149</v>
      </c>
      <c r="E509" s="689" t="s">
        <v>3018</v>
      </c>
      <c r="F509" s="626" t="s">
        <v>3007</v>
      </c>
      <c r="G509" s="626" t="s">
        <v>3527</v>
      </c>
      <c r="H509" s="626" t="s">
        <v>1511</v>
      </c>
      <c r="I509" s="626" t="s">
        <v>3528</v>
      </c>
      <c r="J509" s="626" t="s">
        <v>3529</v>
      </c>
      <c r="K509" s="626" t="s">
        <v>3530</v>
      </c>
      <c r="L509" s="627">
        <v>431.14</v>
      </c>
      <c r="M509" s="627">
        <v>862.28</v>
      </c>
      <c r="N509" s="626">
        <v>2</v>
      </c>
      <c r="O509" s="690">
        <v>1</v>
      </c>
      <c r="P509" s="627"/>
      <c r="Q509" s="642">
        <v>0</v>
      </c>
      <c r="R509" s="626"/>
      <c r="S509" s="642">
        <v>0</v>
      </c>
      <c r="T509" s="690"/>
      <c r="U509" s="672">
        <v>0</v>
      </c>
    </row>
    <row r="510" spans="1:21" ht="14.4" customHeight="1" x14ac:dyDescent="0.3">
      <c r="A510" s="625">
        <v>50</v>
      </c>
      <c r="B510" s="626" t="s">
        <v>537</v>
      </c>
      <c r="C510" s="626">
        <v>89301502</v>
      </c>
      <c r="D510" s="688" t="s">
        <v>4149</v>
      </c>
      <c r="E510" s="689" t="s">
        <v>3018</v>
      </c>
      <c r="F510" s="626" t="s">
        <v>3007</v>
      </c>
      <c r="G510" s="626" t="s">
        <v>3531</v>
      </c>
      <c r="H510" s="626" t="s">
        <v>1511</v>
      </c>
      <c r="I510" s="626" t="s">
        <v>3532</v>
      </c>
      <c r="J510" s="626" t="s">
        <v>3533</v>
      </c>
      <c r="K510" s="626" t="s">
        <v>1260</v>
      </c>
      <c r="L510" s="627">
        <v>250.62</v>
      </c>
      <c r="M510" s="627">
        <v>501.24</v>
      </c>
      <c r="N510" s="626">
        <v>2</v>
      </c>
      <c r="O510" s="690">
        <v>1.5</v>
      </c>
      <c r="P510" s="627">
        <v>501.24</v>
      </c>
      <c r="Q510" s="642">
        <v>1</v>
      </c>
      <c r="R510" s="626">
        <v>2</v>
      </c>
      <c r="S510" s="642">
        <v>1</v>
      </c>
      <c r="T510" s="690">
        <v>1.5</v>
      </c>
      <c r="U510" s="672">
        <v>1</v>
      </c>
    </row>
    <row r="511" spans="1:21" ht="14.4" customHeight="1" x14ac:dyDescent="0.3">
      <c r="A511" s="625">
        <v>50</v>
      </c>
      <c r="B511" s="626" t="s">
        <v>537</v>
      </c>
      <c r="C511" s="626">
        <v>89301502</v>
      </c>
      <c r="D511" s="688" t="s">
        <v>4149</v>
      </c>
      <c r="E511" s="689" t="s">
        <v>3018</v>
      </c>
      <c r="F511" s="626" t="s">
        <v>3007</v>
      </c>
      <c r="G511" s="626" t="s">
        <v>3534</v>
      </c>
      <c r="H511" s="626" t="s">
        <v>536</v>
      </c>
      <c r="I511" s="626" t="s">
        <v>3535</v>
      </c>
      <c r="J511" s="626" t="s">
        <v>3536</v>
      </c>
      <c r="K511" s="626" t="s">
        <v>3537</v>
      </c>
      <c r="L511" s="627">
        <v>95.08</v>
      </c>
      <c r="M511" s="627">
        <v>190.16</v>
      </c>
      <c r="N511" s="626">
        <v>2</v>
      </c>
      <c r="O511" s="690">
        <v>1</v>
      </c>
      <c r="P511" s="627"/>
      <c r="Q511" s="642">
        <v>0</v>
      </c>
      <c r="R511" s="626"/>
      <c r="S511" s="642">
        <v>0</v>
      </c>
      <c r="T511" s="690"/>
      <c r="U511" s="672">
        <v>0</v>
      </c>
    </row>
    <row r="512" spans="1:21" ht="14.4" customHeight="1" x14ac:dyDescent="0.3">
      <c r="A512" s="625">
        <v>50</v>
      </c>
      <c r="B512" s="626" t="s">
        <v>537</v>
      </c>
      <c r="C512" s="626">
        <v>89301502</v>
      </c>
      <c r="D512" s="688" t="s">
        <v>4149</v>
      </c>
      <c r="E512" s="689" t="s">
        <v>3018</v>
      </c>
      <c r="F512" s="626" t="s">
        <v>3007</v>
      </c>
      <c r="G512" s="626" t="s">
        <v>3139</v>
      </c>
      <c r="H512" s="626" t="s">
        <v>536</v>
      </c>
      <c r="I512" s="626" t="s">
        <v>810</v>
      </c>
      <c r="J512" s="626" t="s">
        <v>811</v>
      </c>
      <c r="K512" s="626" t="s">
        <v>3207</v>
      </c>
      <c r="L512" s="627">
        <v>83.56</v>
      </c>
      <c r="M512" s="627">
        <v>83.56</v>
      </c>
      <c r="N512" s="626">
        <v>1</v>
      </c>
      <c r="O512" s="690">
        <v>1</v>
      </c>
      <c r="P512" s="627">
        <v>83.56</v>
      </c>
      <c r="Q512" s="642">
        <v>1</v>
      </c>
      <c r="R512" s="626">
        <v>1</v>
      </c>
      <c r="S512" s="642">
        <v>1</v>
      </c>
      <c r="T512" s="690">
        <v>1</v>
      </c>
      <c r="U512" s="672">
        <v>1</v>
      </c>
    </row>
    <row r="513" spans="1:21" ht="14.4" customHeight="1" x14ac:dyDescent="0.3">
      <c r="A513" s="625">
        <v>50</v>
      </c>
      <c r="B513" s="626" t="s">
        <v>537</v>
      </c>
      <c r="C513" s="626">
        <v>89301502</v>
      </c>
      <c r="D513" s="688" t="s">
        <v>4149</v>
      </c>
      <c r="E513" s="689" t="s">
        <v>3018</v>
      </c>
      <c r="F513" s="626" t="s">
        <v>3007</v>
      </c>
      <c r="G513" s="626" t="s">
        <v>3174</v>
      </c>
      <c r="H513" s="626" t="s">
        <v>1511</v>
      </c>
      <c r="I513" s="626" t="s">
        <v>1599</v>
      </c>
      <c r="J513" s="626" t="s">
        <v>1600</v>
      </c>
      <c r="K513" s="626" t="s">
        <v>1563</v>
      </c>
      <c r="L513" s="627">
        <v>1749.69</v>
      </c>
      <c r="M513" s="627">
        <v>1749.69</v>
      </c>
      <c r="N513" s="626">
        <v>1</v>
      </c>
      <c r="O513" s="690">
        <v>1</v>
      </c>
      <c r="P513" s="627">
        <v>1749.69</v>
      </c>
      <c r="Q513" s="642">
        <v>1</v>
      </c>
      <c r="R513" s="626">
        <v>1</v>
      </c>
      <c r="S513" s="642">
        <v>1</v>
      </c>
      <c r="T513" s="690">
        <v>1</v>
      </c>
      <c r="U513" s="672">
        <v>1</v>
      </c>
    </row>
    <row r="514" spans="1:21" ht="14.4" customHeight="1" x14ac:dyDescent="0.3">
      <c r="A514" s="625">
        <v>50</v>
      </c>
      <c r="B514" s="626" t="s">
        <v>537</v>
      </c>
      <c r="C514" s="626">
        <v>89301502</v>
      </c>
      <c r="D514" s="688" t="s">
        <v>4149</v>
      </c>
      <c r="E514" s="689" t="s">
        <v>3018</v>
      </c>
      <c r="F514" s="626" t="s">
        <v>3007</v>
      </c>
      <c r="G514" s="626" t="s">
        <v>3174</v>
      </c>
      <c r="H514" s="626" t="s">
        <v>1511</v>
      </c>
      <c r="I514" s="626" t="s">
        <v>1606</v>
      </c>
      <c r="J514" s="626" t="s">
        <v>1600</v>
      </c>
      <c r="K514" s="626" t="s">
        <v>1569</v>
      </c>
      <c r="L514" s="627">
        <v>2916.16</v>
      </c>
      <c r="M514" s="627">
        <v>8748.48</v>
      </c>
      <c r="N514" s="626">
        <v>3</v>
      </c>
      <c r="O514" s="690">
        <v>2</v>
      </c>
      <c r="P514" s="627">
        <v>2916.16</v>
      </c>
      <c r="Q514" s="642">
        <v>0.33333333333333331</v>
      </c>
      <c r="R514" s="626">
        <v>1</v>
      </c>
      <c r="S514" s="642">
        <v>0.33333333333333331</v>
      </c>
      <c r="T514" s="690">
        <v>1</v>
      </c>
      <c r="U514" s="672">
        <v>0.5</v>
      </c>
    </row>
    <row r="515" spans="1:21" ht="14.4" customHeight="1" x14ac:dyDescent="0.3">
      <c r="A515" s="625">
        <v>50</v>
      </c>
      <c r="B515" s="626" t="s">
        <v>537</v>
      </c>
      <c r="C515" s="626">
        <v>89301502</v>
      </c>
      <c r="D515" s="688" t="s">
        <v>4149</v>
      </c>
      <c r="E515" s="689" t="s">
        <v>3018</v>
      </c>
      <c r="F515" s="626" t="s">
        <v>3007</v>
      </c>
      <c r="G515" s="626" t="s">
        <v>3209</v>
      </c>
      <c r="H515" s="626" t="s">
        <v>1511</v>
      </c>
      <c r="I515" s="626" t="s">
        <v>1722</v>
      </c>
      <c r="J515" s="626" t="s">
        <v>1723</v>
      </c>
      <c r="K515" s="626" t="s">
        <v>1724</v>
      </c>
      <c r="L515" s="627">
        <v>55.38</v>
      </c>
      <c r="M515" s="627">
        <v>387.66</v>
      </c>
      <c r="N515" s="626">
        <v>7</v>
      </c>
      <c r="O515" s="690">
        <v>2</v>
      </c>
      <c r="P515" s="627">
        <v>221.52</v>
      </c>
      <c r="Q515" s="642">
        <v>0.5714285714285714</v>
      </c>
      <c r="R515" s="626">
        <v>4</v>
      </c>
      <c r="S515" s="642">
        <v>0.5714285714285714</v>
      </c>
      <c r="T515" s="690">
        <v>1.5</v>
      </c>
      <c r="U515" s="672">
        <v>0.75</v>
      </c>
    </row>
    <row r="516" spans="1:21" ht="14.4" customHeight="1" x14ac:dyDescent="0.3">
      <c r="A516" s="625">
        <v>50</v>
      </c>
      <c r="B516" s="626" t="s">
        <v>537</v>
      </c>
      <c r="C516" s="626">
        <v>89301502</v>
      </c>
      <c r="D516" s="688" t="s">
        <v>4149</v>
      </c>
      <c r="E516" s="689" t="s">
        <v>3018</v>
      </c>
      <c r="F516" s="626" t="s">
        <v>3007</v>
      </c>
      <c r="G516" s="626" t="s">
        <v>3209</v>
      </c>
      <c r="H516" s="626" t="s">
        <v>1511</v>
      </c>
      <c r="I516" s="626" t="s">
        <v>1770</v>
      </c>
      <c r="J516" s="626" t="s">
        <v>1723</v>
      </c>
      <c r="K516" s="626" t="s">
        <v>1771</v>
      </c>
      <c r="L516" s="627">
        <v>184.61</v>
      </c>
      <c r="M516" s="627">
        <v>369.22</v>
      </c>
      <c r="N516" s="626">
        <v>2</v>
      </c>
      <c r="O516" s="690">
        <v>1.5</v>
      </c>
      <c r="P516" s="627">
        <v>184.61</v>
      </c>
      <c r="Q516" s="642">
        <v>0.5</v>
      </c>
      <c r="R516" s="626">
        <v>1</v>
      </c>
      <c r="S516" s="642">
        <v>0.5</v>
      </c>
      <c r="T516" s="690">
        <v>1</v>
      </c>
      <c r="U516" s="672">
        <v>0.66666666666666663</v>
      </c>
    </row>
    <row r="517" spans="1:21" ht="14.4" customHeight="1" x14ac:dyDescent="0.3">
      <c r="A517" s="625">
        <v>50</v>
      </c>
      <c r="B517" s="626" t="s">
        <v>537</v>
      </c>
      <c r="C517" s="626">
        <v>89301502</v>
      </c>
      <c r="D517" s="688" t="s">
        <v>4149</v>
      </c>
      <c r="E517" s="689" t="s">
        <v>3018</v>
      </c>
      <c r="F517" s="626" t="s">
        <v>3007</v>
      </c>
      <c r="G517" s="626" t="s">
        <v>3359</v>
      </c>
      <c r="H517" s="626" t="s">
        <v>536</v>
      </c>
      <c r="I517" s="626" t="s">
        <v>3538</v>
      </c>
      <c r="J517" s="626" t="s">
        <v>2236</v>
      </c>
      <c r="K517" s="626" t="s">
        <v>2237</v>
      </c>
      <c r="L517" s="627">
        <v>169</v>
      </c>
      <c r="M517" s="627">
        <v>1014</v>
      </c>
      <c r="N517" s="626">
        <v>6</v>
      </c>
      <c r="O517" s="690">
        <v>1.5</v>
      </c>
      <c r="P517" s="627"/>
      <c r="Q517" s="642">
        <v>0</v>
      </c>
      <c r="R517" s="626"/>
      <c r="S517" s="642">
        <v>0</v>
      </c>
      <c r="T517" s="690"/>
      <c r="U517" s="672">
        <v>0</v>
      </c>
    </row>
    <row r="518" spans="1:21" ht="14.4" customHeight="1" x14ac:dyDescent="0.3">
      <c r="A518" s="625">
        <v>50</v>
      </c>
      <c r="B518" s="626" t="s">
        <v>537</v>
      </c>
      <c r="C518" s="626">
        <v>89301502</v>
      </c>
      <c r="D518" s="688" t="s">
        <v>4149</v>
      </c>
      <c r="E518" s="689" t="s">
        <v>3018</v>
      </c>
      <c r="F518" s="626" t="s">
        <v>3007</v>
      </c>
      <c r="G518" s="626" t="s">
        <v>3088</v>
      </c>
      <c r="H518" s="626" t="s">
        <v>536</v>
      </c>
      <c r="I518" s="626" t="s">
        <v>1401</v>
      </c>
      <c r="J518" s="626" t="s">
        <v>1402</v>
      </c>
      <c r="K518" s="626" t="s">
        <v>2851</v>
      </c>
      <c r="L518" s="627">
        <v>404.5</v>
      </c>
      <c r="M518" s="627">
        <v>809</v>
      </c>
      <c r="N518" s="626">
        <v>2</v>
      </c>
      <c r="O518" s="690">
        <v>1</v>
      </c>
      <c r="P518" s="627"/>
      <c r="Q518" s="642">
        <v>0</v>
      </c>
      <c r="R518" s="626"/>
      <c r="S518" s="642">
        <v>0</v>
      </c>
      <c r="T518" s="690"/>
      <c r="U518" s="672">
        <v>0</v>
      </c>
    </row>
    <row r="519" spans="1:21" ht="14.4" customHeight="1" x14ac:dyDescent="0.3">
      <c r="A519" s="625">
        <v>50</v>
      </c>
      <c r="B519" s="626" t="s">
        <v>537</v>
      </c>
      <c r="C519" s="626">
        <v>89301502</v>
      </c>
      <c r="D519" s="688" t="s">
        <v>4149</v>
      </c>
      <c r="E519" s="689" t="s">
        <v>3018</v>
      </c>
      <c r="F519" s="626" t="s">
        <v>3007</v>
      </c>
      <c r="G519" s="626" t="s">
        <v>3177</v>
      </c>
      <c r="H519" s="626" t="s">
        <v>536</v>
      </c>
      <c r="I519" s="626" t="s">
        <v>3539</v>
      </c>
      <c r="J519" s="626" t="s">
        <v>3213</v>
      </c>
      <c r="K519" s="626" t="s">
        <v>3540</v>
      </c>
      <c r="L519" s="627">
        <v>642.23</v>
      </c>
      <c r="M519" s="627">
        <v>642.23</v>
      </c>
      <c r="N519" s="626">
        <v>1</v>
      </c>
      <c r="O519" s="690">
        <v>0.5</v>
      </c>
      <c r="P519" s="627"/>
      <c r="Q519" s="642">
        <v>0</v>
      </c>
      <c r="R519" s="626"/>
      <c r="S519" s="642">
        <v>0</v>
      </c>
      <c r="T519" s="690"/>
      <c r="U519" s="672">
        <v>0</v>
      </c>
    </row>
    <row r="520" spans="1:21" ht="14.4" customHeight="1" x14ac:dyDescent="0.3">
      <c r="A520" s="625">
        <v>50</v>
      </c>
      <c r="B520" s="626" t="s">
        <v>537</v>
      </c>
      <c r="C520" s="626">
        <v>89301502</v>
      </c>
      <c r="D520" s="688" t="s">
        <v>4149</v>
      </c>
      <c r="E520" s="689" t="s">
        <v>3018</v>
      </c>
      <c r="F520" s="626" t="s">
        <v>3007</v>
      </c>
      <c r="G520" s="626" t="s">
        <v>3247</v>
      </c>
      <c r="H520" s="626" t="s">
        <v>536</v>
      </c>
      <c r="I520" s="626" t="s">
        <v>1320</v>
      </c>
      <c r="J520" s="626" t="s">
        <v>3248</v>
      </c>
      <c r="K520" s="626" t="s">
        <v>3249</v>
      </c>
      <c r="L520" s="627">
        <v>91.52</v>
      </c>
      <c r="M520" s="627">
        <v>183.04</v>
      </c>
      <c r="N520" s="626">
        <v>2</v>
      </c>
      <c r="O520" s="690">
        <v>0.5</v>
      </c>
      <c r="P520" s="627"/>
      <c r="Q520" s="642">
        <v>0</v>
      </c>
      <c r="R520" s="626"/>
      <c r="S520" s="642">
        <v>0</v>
      </c>
      <c r="T520" s="690"/>
      <c r="U520" s="672">
        <v>0</v>
      </c>
    </row>
    <row r="521" spans="1:21" ht="14.4" customHeight="1" x14ac:dyDescent="0.3">
      <c r="A521" s="625">
        <v>50</v>
      </c>
      <c r="B521" s="626" t="s">
        <v>537</v>
      </c>
      <c r="C521" s="626">
        <v>89301502</v>
      </c>
      <c r="D521" s="688" t="s">
        <v>4149</v>
      </c>
      <c r="E521" s="689" t="s">
        <v>3018</v>
      </c>
      <c r="F521" s="626" t="s">
        <v>3007</v>
      </c>
      <c r="G521" s="626" t="s">
        <v>3541</v>
      </c>
      <c r="H521" s="626" t="s">
        <v>1511</v>
      </c>
      <c r="I521" s="626" t="s">
        <v>3542</v>
      </c>
      <c r="J521" s="626" t="s">
        <v>3543</v>
      </c>
      <c r="K521" s="626" t="s">
        <v>3544</v>
      </c>
      <c r="L521" s="627">
        <v>140.25</v>
      </c>
      <c r="M521" s="627">
        <v>1683</v>
      </c>
      <c r="N521" s="626">
        <v>12</v>
      </c>
      <c r="O521" s="690">
        <v>1.5</v>
      </c>
      <c r="P521" s="627"/>
      <c r="Q521" s="642">
        <v>0</v>
      </c>
      <c r="R521" s="626"/>
      <c r="S521" s="642">
        <v>0</v>
      </c>
      <c r="T521" s="690"/>
      <c r="U521" s="672">
        <v>0</v>
      </c>
    </row>
    <row r="522" spans="1:21" ht="14.4" customHeight="1" x14ac:dyDescent="0.3">
      <c r="A522" s="625">
        <v>50</v>
      </c>
      <c r="B522" s="626" t="s">
        <v>537</v>
      </c>
      <c r="C522" s="626">
        <v>89301502</v>
      </c>
      <c r="D522" s="688" t="s">
        <v>4149</v>
      </c>
      <c r="E522" s="689" t="s">
        <v>3018</v>
      </c>
      <c r="F522" s="626" t="s">
        <v>3007</v>
      </c>
      <c r="G522" s="626" t="s">
        <v>3545</v>
      </c>
      <c r="H522" s="626" t="s">
        <v>536</v>
      </c>
      <c r="I522" s="626" t="s">
        <v>3546</v>
      </c>
      <c r="J522" s="626" t="s">
        <v>3547</v>
      </c>
      <c r="K522" s="626" t="s">
        <v>3548</v>
      </c>
      <c r="L522" s="627">
        <v>0</v>
      </c>
      <c r="M522" s="627">
        <v>0</v>
      </c>
      <c r="N522" s="626">
        <v>1</v>
      </c>
      <c r="O522" s="690">
        <v>1</v>
      </c>
      <c r="P522" s="627">
        <v>0</v>
      </c>
      <c r="Q522" s="642"/>
      <c r="R522" s="626">
        <v>1</v>
      </c>
      <c r="S522" s="642">
        <v>1</v>
      </c>
      <c r="T522" s="690">
        <v>1</v>
      </c>
      <c r="U522" s="672">
        <v>1</v>
      </c>
    </row>
    <row r="523" spans="1:21" ht="14.4" customHeight="1" x14ac:dyDescent="0.3">
      <c r="A523" s="625">
        <v>50</v>
      </c>
      <c r="B523" s="626" t="s">
        <v>537</v>
      </c>
      <c r="C523" s="626">
        <v>89301502</v>
      </c>
      <c r="D523" s="688" t="s">
        <v>4149</v>
      </c>
      <c r="E523" s="689" t="s">
        <v>3018</v>
      </c>
      <c r="F523" s="626" t="s">
        <v>3007</v>
      </c>
      <c r="G523" s="626" t="s">
        <v>3097</v>
      </c>
      <c r="H523" s="626" t="s">
        <v>1511</v>
      </c>
      <c r="I523" s="626" t="s">
        <v>1534</v>
      </c>
      <c r="J523" s="626" t="s">
        <v>2853</v>
      </c>
      <c r="K523" s="626" t="s">
        <v>1536</v>
      </c>
      <c r="L523" s="627">
        <v>134.84</v>
      </c>
      <c r="M523" s="627">
        <v>2157.44</v>
      </c>
      <c r="N523" s="626">
        <v>16</v>
      </c>
      <c r="O523" s="690">
        <v>3</v>
      </c>
      <c r="P523" s="627">
        <v>404.52</v>
      </c>
      <c r="Q523" s="642">
        <v>0.1875</v>
      </c>
      <c r="R523" s="626">
        <v>3</v>
      </c>
      <c r="S523" s="642">
        <v>0.1875</v>
      </c>
      <c r="T523" s="690">
        <v>0.5</v>
      </c>
      <c r="U523" s="672">
        <v>0.16666666666666666</v>
      </c>
    </row>
    <row r="524" spans="1:21" ht="14.4" customHeight="1" x14ac:dyDescent="0.3">
      <c r="A524" s="625">
        <v>50</v>
      </c>
      <c r="B524" s="626" t="s">
        <v>537</v>
      </c>
      <c r="C524" s="626">
        <v>89301502</v>
      </c>
      <c r="D524" s="688" t="s">
        <v>4149</v>
      </c>
      <c r="E524" s="689" t="s">
        <v>3018</v>
      </c>
      <c r="F524" s="626" t="s">
        <v>3007</v>
      </c>
      <c r="G524" s="626" t="s">
        <v>3097</v>
      </c>
      <c r="H524" s="626" t="s">
        <v>536</v>
      </c>
      <c r="I524" s="626" t="s">
        <v>3549</v>
      </c>
      <c r="J524" s="626" t="s">
        <v>2853</v>
      </c>
      <c r="K524" s="626" t="s">
        <v>3550</v>
      </c>
      <c r="L524" s="627">
        <v>0</v>
      </c>
      <c r="M524" s="627">
        <v>0</v>
      </c>
      <c r="N524" s="626">
        <v>1</v>
      </c>
      <c r="O524" s="690">
        <v>0.5</v>
      </c>
      <c r="P524" s="627"/>
      <c r="Q524" s="642"/>
      <c r="R524" s="626"/>
      <c r="S524" s="642">
        <v>0</v>
      </c>
      <c r="T524" s="690"/>
      <c r="U524" s="672">
        <v>0</v>
      </c>
    </row>
    <row r="525" spans="1:21" ht="14.4" customHeight="1" x14ac:dyDescent="0.3">
      <c r="A525" s="625">
        <v>50</v>
      </c>
      <c r="B525" s="626" t="s">
        <v>537</v>
      </c>
      <c r="C525" s="626">
        <v>89301502</v>
      </c>
      <c r="D525" s="688" t="s">
        <v>4149</v>
      </c>
      <c r="E525" s="689" t="s">
        <v>3018</v>
      </c>
      <c r="F525" s="626" t="s">
        <v>3007</v>
      </c>
      <c r="G525" s="626" t="s">
        <v>3551</v>
      </c>
      <c r="H525" s="626" t="s">
        <v>536</v>
      </c>
      <c r="I525" s="626" t="s">
        <v>3552</v>
      </c>
      <c r="J525" s="626" t="s">
        <v>947</v>
      </c>
      <c r="K525" s="626" t="s">
        <v>3553</v>
      </c>
      <c r="L525" s="627">
        <v>391.32</v>
      </c>
      <c r="M525" s="627">
        <v>2347.92</v>
      </c>
      <c r="N525" s="626">
        <v>6</v>
      </c>
      <c r="O525" s="690">
        <v>2</v>
      </c>
      <c r="P525" s="627"/>
      <c r="Q525" s="642">
        <v>0</v>
      </c>
      <c r="R525" s="626"/>
      <c r="S525" s="642">
        <v>0</v>
      </c>
      <c r="T525" s="690"/>
      <c r="U525" s="672">
        <v>0</v>
      </c>
    </row>
    <row r="526" spans="1:21" ht="14.4" customHeight="1" x14ac:dyDescent="0.3">
      <c r="A526" s="625">
        <v>50</v>
      </c>
      <c r="B526" s="626" t="s">
        <v>537</v>
      </c>
      <c r="C526" s="626">
        <v>89301502</v>
      </c>
      <c r="D526" s="688" t="s">
        <v>4149</v>
      </c>
      <c r="E526" s="689" t="s">
        <v>3018</v>
      </c>
      <c r="F526" s="626" t="s">
        <v>3007</v>
      </c>
      <c r="G526" s="626" t="s">
        <v>3101</v>
      </c>
      <c r="H526" s="626" t="s">
        <v>536</v>
      </c>
      <c r="I526" s="626" t="s">
        <v>3554</v>
      </c>
      <c r="J526" s="626" t="s">
        <v>3555</v>
      </c>
      <c r="K526" s="626" t="s">
        <v>1720</v>
      </c>
      <c r="L526" s="627">
        <v>262.41000000000003</v>
      </c>
      <c r="M526" s="627">
        <v>524.82000000000005</v>
      </c>
      <c r="N526" s="626">
        <v>2</v>
      </c>
      <c r="O526" s="690">
        <v>0.5</v>
      </c>
      <c r="P526" s="627">
        <v>524.82000000000005</v>
      </c>
      <c r="Q526" s="642">
        <v>1</v>
      </c>
      <c r="R526" s="626">
        <v>2</v>
      </c>
      <c r="S526" s="642">
        <v>1</v>
      </c>
      <c r="T526" s="690">
        <v>0.5</v>
      </c>
      <c r="U526" s="672">
        <v>1</v>
      </c>
    </row>
    <row r="527" spans="1:21" ht="14.4" customHeight="1" x14ac:dyDescent="0.3">
      <c r="A527" s="625">
        <v>50</v>
      </c>
      <c r="B527" s="626" t="s">
        <v>537</v>
      </c>
      <c r="C527" s="626">
        <v>89301502</v>
      </c>
      <c r="D527" s="688" t="s">
        <v>4149</v>
      </c>
      <c r="E527" s="689" t="s">
        <v>3018</v>
      </c>
      <c r="F527" s="626" t="s">
        <v>3007</v>
      </c>
      <c r="G527" s="626" t="s">
        <v>3101</v>
      </c>
      <c r="H527" s="626" t="s">
        <v>1511</v>
      </c>
      <c r="I527" s="626" t="s">
        <v>3214</v>
      </c>
      <c r="J527" s="626" t="s">
        <v>1649</v>
      </c>
      <c r="K527" s="626" t="s">
        <v>3215</v>
      </c>
      <c r="L527" s="627">
        <v>1049.31</v>
      </c>
      <c r="M527" s="627">
        <v>1049.31</v>
      </c>
      <c r="N527" s="626">
        <v>1</v>
      </c>
      <c r="O527" s="690">
        <v>0.5</v>
      </c>
      <c r="P527" s="627"/>
      <c r="Q527" s="642">
        <v>0</v>
      </c>
      <c r="R527" s="626"/>
      <c r="S527" s="642">
        <v>0</v>
      </c>
      <c r="T527" s="690"/>
      <c r="U527" s="672">
        <v>0</v>
      </c>
    </row>
    <row r="528" spans="1:21" ht="14.4" customHeight="1" x14ac:dyDescent="0.3">
      <c r="A528" s="625">
        <v>50</v>
      </c>
      <c r="B528" s="626" t="s">
        <v>537</v>
      </c>
      <c r="C528" s="626">
        <v>89301502</v>
      </c>
      <c r="D528" s="688" t="s">
        <v>4149</v>
      </c>
      <c r="E528" s="689" t="s">
        <v>3018</v>
      </c>
      <c r="F528" s="626" t="s">
        <v>3007</v>
      </c>
      <c r="G528" s="626" t="s">
        <v>3101</v>
      </c>
      <c r="H528" s="626" t="s">
        <v>1511</v>
      </c>
      <c r="I528" s="626" t="s">
        <v>3214</v>
      </c>
      <c r="J528" s="626" t="s">
        <v>1649</v>
      </c>
      <c r="K528" s="626" t="s">
        <v>3215</v>
      </c>
      <c r="L528" s="627">
        <v>1102.2</v>
      </c>
      <c r="M528" s="627">
        <v>1102.2</v>
      </c>
      <c r="N528" s="626">
        <v>1</v>
      </c>
      <c r="O528" s="690">
        <v>1</v>
      </c>
      <c r="P528" s="627">
        <v>1102.2</v>
      </c>
      <c r="Q528" s="642">
        <v>1</v>
      </c>
      <c r="R528" s="626">
        <v>1</v>
      </c>
      <c r="S528" s="642">
        <v>1</v>
      </c>
      <c r="T528" s="690">
        <v>1</v>
      </c>
      <c r="U528" s="672">
        <v>1</v>
      </c>
    </row>
    <row r="529" spans="1:21" ht="14.4" customHeight="1" x14ac:dyDescent="0.3">
      <c r="A529" s="625">
        <v>50</v>
      </c>
      <c r="B529" s="626" t="s">
        <v>537</v>
      </c>
      <c r="C529" s="626">
        <v>89301502</v>
      </c>
      <c r="D529" s="688" t="s">
        <v>4149</v>
      </c>
      <c r="E529" s="689" t="s">
        <v>3018</v>
      </c>
      <c r="F529" s="626" t="s">
        <v>3007</v>
      </c>
      <c r="G529" s="626" t="s">
        <v>3556</v>
      </c>
      <c r="H529" s="626" t="s">
        <v>1511</v>
      </c>
      <c r="I529" s="626" t="s">
        <v>1688</v>
      </c>
      <c r="J529" s="626" t="s">
        <v>1689</v>
      </c>
      <c r="K529" s="626" t="s">
        <v>2943</v>
      </c>
      <c r="L529" s="627">
        <v>94.8</v>
      </c>
      <c r="M529" s="627">
        <v>94.8</v>
      </c>
      <c r="N529" s="626">
        <v>1</v>
      </c>
      <c r="O529" s="690">
        <v>1</v>
      </c>
      <c r="P529" s="627">
        <v>94.8</v>
      </c>
      <c r="Q529" s="642">
        <v>1</v>
      </c>
      <c r="R529" s="626">
        <v>1</v>
      </c>
      <c r="S529" s="642">
        <v>1</v>
      </c>
      <c r="T529" s="690">
        <v>1</v>
      </c>
      <c r="U529" s="672">
        <v>1</v>
      </c>
    </row>
    <row r="530" spans="1:21" ht="14.4" customHeight="1" x14ac:dyDescent="0.3">
      <c r="A530" s="625">
        <v>50</v>
      </c>
      <c r="B530" s="626" t="s">
        <v>537</v>
      </c>
      <c r="C530" s="626">
        <v>89301502</v>
      </c>
      <c r="D530" s="688" t="s">
        <v>4149</v>
      </c>
      <c r="E530" s="689" t="s">
        <v>3018</v>
      </c>
      <c r="F530" s="626" t="s">
        <v>3007</v>
      </c>
      <c r="G530" s="626" t="s">
        <v>3216</v>
      </c>
      <c r="H530" s="626" t="s">
        <v>1511</v>
      </c>
      <c r="I530" s="626" t="s">
        <v>3557</v>
      </c>
      <c r="J530" s="626" t="s">
        <v>3558</v>
      </c>
      <c r="K530" s="626" t="s">
        <v>3559</v>
      </c>
      <c r="L530" s="627">
        <v>199.02</v>
      </c>
      <c r="M530" s="627">
        <v>199.02</v>
      </c>
      <c r="N530" s="626">
        <v>1</v>
      </c>
      <c r="O530" s="690">
        <v>0.5</v>
      </c>
      <c r="P530" s="627"/>
      <c r="Q530" s="642">
        <v>0</v>
      </c>
      <c r="R530" s="626"/>
      <c r="S530" s="642">
        <v>0</v>
      </c>
      <c r="T530" s="690"/>
      <c r="U530" s="672">
        <v>0</v>
      </c>
    </row>
    <row r="531" spans="1:21" ht="14.4" customHeight="1" x14ac:dyDescent="0.3">
      <c r="A531" s="625">
        <v>50</v>
      </c>
      <c r="B531" s="626" t="s">
        <v>537</v>
      </c>
      <c r="C531" s="626">
        <v>89301502</v>
      </c>
      <c r="D531" s="688" t="s">
        <v>4149</v>
      </c>
      <c r="E531" s="689" t="s">
        <v>3018</v>
      </c>
      <c r="F531" s="626" t="s">
        <v>3007</v>
      </c>
      <c r="G531" s="626" t="s">
        <v>3216</v>
      </c>
      <c r="H531" s="626" t="s">
        <v>1511</v>
      </c>
      <c r="I531" s="626" t="s">
        <v>3557</v>
      </c>
      <c r="J531" s="626" t="s">
        <v>3558</v>
      </c>
      <c r="K531" s="626" t="s">
        <v>3559</v>
      </c>
      <c r="L531" s="627">
        <v>447.44</v>
      </c>
      <c r="M531" s="627">
        <v>894.88</v>
      </c>
      <c r="N531" s="626">
        <v>2</v>
      </c>
      <c r="O531" s="690">
        <v>1</v>
      </c>
      <c r="P531" s="627"/>
      <c r="Q531" s="642">
        <v>0</v>
      </c>
      <c r="R531" s="626"/>
      <c r="S531" s="642">
        <v>0</v>
      </c>
      <c r="T531" s="690"/>
      <c r="U531" s="672">
        <v>0</v>
      </c>
    </row>
    <row r="532" spans="1:21" ht="14.4" customHeight="1" x14ac:dyDescent="0.3">
      <c r="A532" s="625">
        <v>50</v>
      </c>
      <c r="B532" s="626" t="s">
        <v>537</v>
      </c>
      <c r="C532" s="626">
        <v>89301502</v>
      </c>
      <c r="D532" s="688" t="s">
        <v>4149</v>
      </c>
      <c r="E532" s="689" t="s">
        <v>3018</v>
      </c>
      <c r="F532" s="626" t="s">
        <v>3007</v>
      </c>
      <c r="G532" s="626" t="s">
        <v>3560</v>
      </c>
      <c r="H532" s="626" t="s">
        <v>536</v>
      </c>
      <c r="I532" s="626" t="s">
        <v>767</v>
      </c>
      <c r="J532" s="626" t="s">
        <v>768</v>
      </c>
      <c r="K532" s="626" t="s">
        <v>3561</v>
      </c>
      <c r="L532" s="627">
        <v>127.5</v>
      </c>
      <c r="M532" s="627">
        <v>127.5</v>
      </c>
      <c r="N532" s="626">
        <v>1</v>
      </c>
      <c r="O532" s="690">
        <v>1</v>
      </c>
      <c r="P532" s="627">
        <v>127.5</v>
      </c>
      <c r="Q532" s="642">
        <v>1</v>
      </c>
      <c r="R532" s="626">
        <v>1</v>
      </c>
      <c r="S532" s="642">
        <v>1</v>
      </c>
      <c r="T532" s="690">
        <v>1</v>
      </c>
      <c r="U532" s="672">
        <v>1</v>
      </c>
    </row>
    <row r="533" spans="1:21" ht="14.4" customHeight="1" x14ac:dyDescent="0.3">
      <c r="A533" s="625">
        <v>50</v>
      </c>
      <c r="B533" s="626" t="s">
        <v>537</v>
      </c>
      <c r="C533" s="626">
        <v>89301502</v>
      </c>
      <c r="D533" s="688" t="s">
        <v>4149</v>
      </c>
      <c r="E533" s="689" t="s">
        <v>3018</v>
      </c>
      <c r="F533" s="626" t="s">
        <v>3007</v>
      </c>
      <c r="G533" s="626" t="s">
        <v>3281</v>
      </c>
      <c r="H533" s="626" t="s">
        <v>536</v>
      </c>
      <c r="I533" s="626" t="s">
        <v>873</v>
      </c>
      <c r="J533" s="626" t="s">
        <v>3282</v>
      </c>
      <c r="K533" s="626" t="s">
        <v>3283</v>
      </c>
      <c r="L533" s="627">
        <v>0</v>
      </c>
      <c r="M533" s="627">
        <v>0</v>
      </c>
      <c r="N533" s="626">
        <v>1</v>
      </c>
      <c r="O533" s="690">
        <v>0.5</v>
      </c>
      <c r="P533" s="627"/>
      <c r="Q533" s="642"/>
      <c r="R533" s="626"/>
      <c r="S533" s="642">
        <v>0</v>
      </c>
      <c r="T533" s="690"/>
      <c r="U533" s="672">
        <v>0</v>
      </c>
    </row>
    <row r="534" spans="1:21" ht="14.4" customHeight="1" x14ac:dyDescent="0.3">
      <c r="A534" s="625">
        <v>50</v>
      </c>
      <c r="B534" s="626" t="s">
        <v>537</v>
      </c>
      <c r="C534" s="626">
        <v>89301502</v>
      </c>
      <c r="D534" s="688" t="s">
        <v>4149</v>
      </c>
      <c r="E534" s="689" t="s">
        <v>3018</v>
      </c>
      <c r="F534" s="626" t="s">
        <v>3007</v>
      </c>
      <c r="G534" s="626" t="s">
        <v>3104</v>
      </c>
      <c r="H534" s="626" t="s">
        <v>536</v>
      </c>
      <c r="I534" s="626" t="s">
        <v>806</v>
      </c>
      <c r="J534" s="626" t="s">
        <v>807</v>
      </c>
      <c r="K534" s="626" t="s">
        <v>3219</v>
      </c>
      <c r="L534" s="627">
        <v>219.94</v>
      </c>
      <c r="M534" s="627">
        <v>219.94</v>
      </c>
      <c r="N534" s="626">
        <v>1</v>
      </c>
      <c r="O534" s="690">
        <v>0.5</v>
      </c>
      <c r="P534" s="627">
        <v>219.94</v>
      </c>
      <c r="Q534" s="642">
        <v>1</v>
      </c>
      <c r="R534" s="626">
        <v>1</v>
      </c>
      <c r="S534" s="642">
        <v>1</v>
      </c>
      <c r="T534" s="690">
        <v>0.5</v>
      </c>
      <c r="U534" s="672">
        <v>1</v>
      </c>
    </row>
    <row r="535" spans="1:21" ht="14.4" customHeight="1" x14ac:dyDescent="0.3">
      <c r="A535" s="625">
        <v>50</v>
      </c>
      <c r="B535" s="626" t="s">
        <v>537</v>
      </c>
      <c r="C535" s="626">
        <v>89301502</v>
      </c>
      <c r="D535" s="688" t="s">
        <v>4149</v>
      </c>
      <c r="E535" s="689" t="s">
        <v>3018</v>
      </c>
      <c r="F535" s="626" t="s">
        <v>3007</v>
      </c>
      <c r="G535" s="626" t="s">
        <v>3107</v>
      </c>
      <c r="H535" s="626" t="s">
        <v>536</v>
      </c>
      <c r="I535" s="626" t="s">
        <v>3562</v>
      </c>
      <c r="J535" s="626" t="s">
        <v>3367</v>
      </c>
      <c r="K535" s="626" t="s">
        <v>3563</v>
      </c>
      <c r="L535" s="627">
        <v>323.43</v>
      </c>
      <c r="M535" s="627">
        <v>323.43</v>
      </c>
      <c r="N535" s="626">
        <v>1</v>
      </c>
      <c r="O535" s="690">
        <v>1</v>
      </c>
      <c r="P535" s="627">
        <v>323.43</v>
      </c>
      <c r="Q535" s="642">
        <v>1</v>
      </c>
      <c r="R535" s="626">
        <v>1</v>
      </c>
      <c r="S535" s="642">
        <v>1</v>
      </c>
      <c r="T535" s="690">
        <v>1</v>
      </c>
      <c r="U535" s="672">
        <v>1</v>
      </c>
    </row>
    <row r="536" spans="1:21" ht="14.4" customHeight="1" x14ac:dyDescent="0.3">
      <c r="A536" s="625">
        <v>50</v>
      </c>
      <c r="B536" s="626" t="s">
        <v>537</v>
      </c>
      <c r="C536" s="626">
        <v>89301502</v>
      </c>
      <c r="D536" s="688" t="s">
        <v>4149</v>
      </c>
      <c r="E536" s="689" t="s">
        <v>3018</v>
      </c>
      <c r="F536" s="626" t="s">
        <v>3007</v>
      </c>
      <c r="G536" s="626" t="s">
        <v>3564</v>
      </c>
      <c r="H536" s="626" t="s">
        <v>536</v>
      </c>
      <c r="I536" s="626" t="s">
        <v>3565</v>
      </c>
      <c r="J536" s="626" t="s">
        <v>3566</v>
      </c>
      <c r="K536" s="626" t="s">
        <v>800</v>
      </c>
      <c r="L536" s="627">
        <v>314.95999999999998</v>
      </c>
      <c r="M536" s="627">
        <v>944.87999999999988</v>
      </c>
      <c r="N536" s="626">
        <v>3</v>
      </c>
      <c r="O536" s="690">
        <v>1</v>
      </c>
      <c r="P536" s="627">
        <v>944.87999999999988</v>
      </c>
      <c r="Q536" s="642">
        <v>1</v>
      </c>
      <c r="R536" s="626">
        <v>3</v>
      </c>
      <c r="S536" s="642">
        <v>1</v>
      </c>
      <c r="T536" s="690">
        <v>1</v>
      </c>
      <c r="U536" s="672">
        <v>1</v>
      </c>
    </row>
    <row r="537" spans="1:21" ht="14.4" customHeight="1" x14ac:dyDescent="0.3">
      <c r="A537" s="625">
        <v>50</v>
      </c>
      <c r="B537" s="626" t="s">
        <v>537</v>
      </c>
      <c r="C537" s="626">
        <v>89301502</v>
      </c>
      <c r="D537" s="688" t="s">
        <v>4149</v>
      </c>
      <c r="E537" s="689" t="s">
        <v>3018</v>
      </c>
      <c r="F537" s="626" t="s">
        <v>3007</v>
      </c>
      <c r="G537" s="626" t="s">
        <v>3564</v>
      </c>
      <c r="H537" s="626" t="s">
        <v>536</v>
      </c>
      <c r="I537" s="626" t="s">
        <v>3567</v>
      </c>
      <c r="J537" s="626" t="s">
        <v>3566</v>
      </c>
      <c r="K537" s="626" t="s">
        <v>3568</v>
      </c>
      <c r="L537" s="627">
        <v>0</v>
      </c>
      <c r="M537" s="627">
        <v>0</v>
      </c>
      <c r="N537" s="626">
        <v>1</v>
      </c>
      <c r="O537" s="690">
        <v>1</v>
      </c>
      <c r="P537" s="627"/>
      <c r="Q537" s="642"/>
      <c r="R537" s="626"/>
      <c r="S537" s="642">
        <v>0</v>
      </c>
      <c r="T537" s="690"/>
      <c r="U537" s="672">
        <v>0</v>
      </c>
    </row>
    <row r="538" spans="1:21" ht="14.4" customHeight="1" x14ac:dyDescent="0.3">
      <c r="A538" s="625">
        <v>50</v>
      </c>
      <c r="B538" s="626" t="s">
        <v>537</v>
      </c>
      <c r="C538" s="626">
        <v>89301502</v>
      </c>
      <c r="D538" s="688" t="s">
        <v>4149</v>
      </c>
      <c r="E538" s="689" t="s">
        <v>3018</v>
      </c>
      <c r="F538" s="626" t="s">
        <v>3007</v>
      </c>
      <c r="G538" s="626" t="s">
        <v>3569</v>
      </c>
      <c r="H538" s="626" t="s">
        <v>536</v>
      </c>
      <c r="I538" s="626" t="s">
        <v>798</v>
      </c>
      <c r="J538" s="626" t="s">
        <v>3570</v>
      </c>
      <c r="K538" s="626" t="s">
        <v>800</v>
      </c>
      <c r="L538" s="627">
        <v>129.94999999999999</v>
      </c>
      <c r="M538" s="627">
        <v>1169.55</v>
      </c>
      <c r="N538" s="626">
        <v>9</v>
      </c>
      <c r="O538" s="690">
        <v>1.5</v>
      </c>
      <c r="P538" s="627">
        <v>389.84999999999997</v>
      </c>
      <c r="Q538" s="642">
        <v>0.33333333333333331</v>
      </c>
      <c r="R538" s="626">
        <v>3</v>
      </c>
      <c r="S538" s="642">
        <v>0.33333333333333331</v>
      </c>
      <c r="T538" s="690">
        <v>0.5</v>
      </c>
      <c r="U538" s="672">
        <v>0.33333333333333331</v>
      </c>
    </row>
    <row r="539" spans="1:21" ht="14.4" customHeight="1" x14ac:dyDescent="0.3">
      <c r="A539" s="625">
        <v>50</v>
      </c>
      <c r="B539" s="626" t="s">
        <v>537</v>
      </c>
      <c r="C539" s="626">
        <v>89301502</v>
      </c>
      <c r="D539" s="688" t="s">
        <v>4149</v>
      </c>
      <c r="E539" s="689" t="s">
        <v>3018</v>
      </c>
      <c r="F539" s="626" t="s">
        <v>3007</v>
      </c>
      <c r="G539" s="626" t="s">
        <v>3369</v>
      </c>
      <c r="H539" s="626" t="s">
        <v>1511</v>
      </c>
      <c r="I539" s="626" t="s">
        <v>3436</v>
      </c>
      <c r="J539" s="626" t="s">
        <v>3437</v>
      </c>
      <c r="K539" s="626" t="s">
        <v>3208</v>
      </c>
      <c r="L539" s="627">
        <v>98.23</v>
      </c>
      <c r="M539" s="627">
        <v>196.46</v>
      </c>
      <c r="N539" s="626">
        <v>2</v>
      </c>
      <c r="O539" s="690">
        <v>1</v>
      </c>
      <c r="P539" s="627"/>
      <c r="Q539" s="642">
        <v>0</v>
      </c>
      <c r="R539" s="626"/>
      <c r="S539" s="642">
        <v>0</v>
      </c>
      <c r="T539" s="690"/>
      <c r="U539" s="672">
        <v>0</v>
      </c>
    </row>
    <row r="540" spans="1:21" ht="14.4" customHeight="1" x14ac:dyDescent="0.3">
      <c r="A540" s="625">
        <v>50</v>
      </c>
      <c r="B540" s="626" t="s">
        <v>537</v>
      </c>
      <c r="C540" s="626">
        <v>89301502</v>
      </c>
      <c r="D540" s="688" t="s">
        <v>4149</v>
      </c>
      <c r="E540" s="689" t="s">
        <v>3018</v>
      </c>
      <c r="F540" s="626" t="s">
        <v>3007</v>
      </c>
      <c r="G540" s="626" t="s">
        <v>3369</v>
      </c>
      <c r="H540" s="626" t="s">
        <v>1511</v>
      </c>
      <c r="I540" s="626" t="s">
        <v>3571</v>
      </c>
      <c r="J540" s="626" t="s">
        <v>3437</v>
      </c>
      <c r="K540" s="626" t="s">
        <v>3353</v>
      </c>
      <c r="L540" s="627">
        <v>207.53</v>
      </c>
      <c r="M540" s="627">
        <v>415.06</v>
      </c>
      <c r="N540" s="626">
        <v>2</v>
      </c>
      <c r="O540" s="690">
        <v>0.5</v>
      </c>
      <c r="P540" s="627"/>
      <c r="Q540" s="642">
        <v>0</v>
      </c>
      <c r="R540" s="626"/>
      <c r="S540" s="642">
        <v>0</v>
      </c>
      <c r="T540" s="690"/>
      <c r="U540" s="672">
        <v>0</v>
      </c>
    </row>
    <row r="541" spans="1:21" ht="14.4" customHeight="1" x14ac:dyDescent="0.3">
      <c r="A541" s="625">
        <v>50</v>
      </c>
      <c r="B541" s="626" t="s">
        <v>537</v>
      </c>
      <c r="C541" s="626">
        <v>89301502</v>
      </c>
      <c r="D541" s="688" t="s">
        <v>4149</v>
      </c>
      <c r="E541" s="689" t="s">
        <v>3018</v>
      </c>
      <c r="F541" s="626" t="s">
        <v>3007</v>
      </c>
      <c r="G541" s="626" t="s">
        <v>3373</v>
      </c>
      <c r="H541" s="626" t="s">
        <v>536</v>
      </c>
      <c r="I541" s="626" t="s">
        <v>3374</v>
      </c>
      <c r="J541" s="626" t="s">
        <v>3375</v>
      </c>
      <c r="K541" s="626" t="s">
        <v>3376</v>
      </c>
      <c r="L541" s="627">
        <v>226.23</v>
      </c>
      <c r="M541" s="627">
        <v>1357.3799999999999</v>
      </c>
      <c r="N541" s="626">
        <v>6</v>
      </c>
      <c r="O541" s="690">
        <v>1</v>
      </c>
      <c r="P541" s="627"/>
      <c r="Q541" s="642">
        <v>0</v>
      </c>
      <c r="R541" s="626"/>
      <c r="S541" s="642">
        <v>0</v>
      </c>
      <c r="T541" s="690"/>
      <c r="U541" s="672">
        <v>0</v>
      </c>
    </row>
    <row r="542" spans="1:21" ht="14.4" customHeight="1" x14ac:dyDescent="0.3">
      <c r="A542" s="625">
        <v>50</v>
      </c>
      <c r="B542" s="626" t="s">
        <v>537</v>
      </c>
      <c r="C542" s="626">
        <v>89301502</v>
      </c>
      <c r="D542" s="688" t="s">
        <v>4149</v>
      </c>
      <c r="E542" s="689" t="s">
        <v>3018</v>
      </c>
      <c r="F542" s="626" t="s">
        <v>3007</v>
      </c>
      <c r="G542" s="626" t="s">
        <v>3373</v>
      </c>
      <c r="H542" s="626" t="s">
        <v>536</v>
      </c>
      <c r="I542" s="626" t="s">
        <v>3374</v>
      </c>
      <c r="J542" s="626" t="s">
        <v>3375</v>
      </c>
      <c r="K542" s="626" t="s">
        <v>3376</v>
      </c>
      <c r="L542" s="627">
        <v>157.01</v>
      </c>
      <c r="M542" s="627">
        <v>471.03</v>
      </c>
      <c r="N542" s="626">
        <v>3</v>
      </c>
      <c r="O542" s="690">
        <v>0.5</v>
      </c>
      <c r="P542" s="627"/>
      <c r="Q542" s="642">
        <v>0</v>
      </c>
      <c r="R542" s="626"/>
      <c r="S542" s="642">
        <v>0</v>
      </c>
      <c r="T542" s="690"/>
      <c r="U542" s="672">
        <v>0</v>
      </c>
    </row>
    <row r="543" spans="1:21" ht="14.4" customHeight="1" x14ac:dyDescent="0.3">
      <c r="A543" s="625">
        <v>50</v>
      </c>
      <c r="B543" s="626" t="s">
        <v>537</v>
      </c>
      <c r="C543" s="626">
        <v>89301502</v>
      </c>
      <c r="D543" s="688" t="s">
        <v>4149</v>
      </c>
      <c r="E543" s="689" t="s">
        <v>3018</v>
      </c>
      <c r="F543" s="626" t="s">
        <v>3007</v>
      </c>
      <c r="G543" s="626" t="s">
        <v>3114</v>
      </c>
      <c r="H543" s="626" t="s">
        <v>1511</v>
      </c>
      <c r="I543" s="626" t="s">
        <v>3287</v>
      </c>
      <c r="J543" s="626" t="s">
        <v>3116</v>
      </c>
      <c r="K543" s="626" t="s">
        <v>1661</v>
      </c>
      <c r="L543" s="627">
        <v>193.14</v>
      </c>
      <c r="M543" s="627">
        <v>579.41999999999996</v>
      </c>
      <c r="N543" s="626">
        <v>3</v>
      </c>
      <c r="O543" s="690">
        <v>1.5</v>
      </c>
      <c r="P543" s="627"/>
      <c r="Q543" s="642">
        <v>0</v>
      </c>
      <c r="R543" s="626"/>
      <c r="S543" s="642">
        <v>0</v>
      </c>
      <c r="T543" s="690"/>
      <c r="U543" s="672">
        <v>0</v>
      </c>
    </row>
    <row r="544" spans="1:21" ht="14.4" customHeight="1" x14ac:dyDescent="0.3">
      <c r="A544" s="625">
        <v>50</v>
      </c>
      <c r="B544" s="626" t="s">
        <v>537</v>
      </c>
      <c r="C544" s="626">
        <v>89301502</v>
      </c>
      <c r="D544" s="688" t="s">
        <v>4149</v>
      </c>
      <c r="E544" s="689" t="s">
        <v>3018</v>
      </c>
      <c r="F544" s="626" t="s">
        <v>3007</v>
      </c>
      <c r="G544" s="626" t="s">
        <v>3114</v>
      </c>
      <c r="H544" s="626" t="s">
        <v>1511</v>
      </c>
      <c r="I544" s="626" t="s">
        <v>1715</v>
      </c>
      <c r="J544" s="626" t="s">
        <v>2822</v>
      </c>
      <c r="K544" s="626" t="s">
        <v>2823</v>
      </c>
      <c r="L544" s="627">
        <v>156.25</v>
      </c>
      <c r="M544" s="627">
        <v>156.25</v>
      </c>
      <c r="N544" s="626">
        <v>1</v>
      </c>
      <c r="O544" s="690">
        <v>1</v>
      </c>
      <c r="P544" s="627">
        <v>156.25</v>
      </c>
      <c r="Q544" s="642">
        <v>1</v>
      </c>
      <c r="R544" s="626">
        <v>1</v>
      </c>
      <c r="S544" s="642">
        <v>1</v>
      </c>
      <c r="T544" s="690">
        <v>1</v>
      </c>
      <c r="U544" s="672">
        <v>1</v>
      </c>
    </row>
    <row r="545" spans="1:21" ht="14.4" customHeight="1" x14ac:dyDescent="0.3">
      <c r="A545" s="625">
        <v>50</v>
      </c>
      <c r="B545" s="626" t="s">
        <v>537</v>
      </c>
      <c r="C545" s="626">
        <v>89301502</v>
      </c>
      <c r="D545" s="688" t="s">
        <v>4149</v>
      </c>
      <c r="E545" s="689" t="s">
        <v>3018</v>
      </c>
      <c r="F545" s="626" t="s">
        <v>3007</v>
      </c>
      <c r="G545" s="626" t="s">
        <v>3114</v>
      </c>
      <c r="H545" s="626" t="s">
        <v>1511</v>
      </c>
      <c r="I545" s="626" t="s">
        <v>1630</v>
      </c>
      <c r="J545" s="626" t="s">
        <v>2824</v>
      </c>
      <c r="K545" s="626" t="s">
        <v>1661</v>
      </c>
      <c r="L545" s="627">
        <v>193.14</v>
      </c>
      <c r="M545" s="627">
        <v>772.56</v>
      </c>
      <c r="N545" s="626">
        <v>4</v>
      </c>
      <c r="O545" s="690">
        <v>2</v>
      </c>
      <c r="P545" s="627"/>
      <c r="Q545" s="642">
        <v>0</v>
      </c>
      <c r="R545" s="626"/>
      <c r="S545" s="642">
        <v>0</v>
      </c>
      <c r="T545" s="690"/>
      <c r="U545" s="672">
        <v>0</v>
      </c>
    </row>
    <row r="546" spans="1:21" ht="14.4" customHeight="1" x14ac:dyDescent="0.3">
      <c r="A546" s="625">
        <v>50</v>
      </c>
      <c r="B546" s="626" t="s">
        <v>537</v>
      </c>
      <c r="C546" s="626">
        <v>89301502</v>
      </c>
      <c r="D546" s="688" t="s">
        <v>4149</v>
      </c>
      <c r="E546" s="689" t="s">
        <v>3018</v>
      </c>
      <c r="F546" s="626" t="s">
        <v>3009</v>
      </c>
      <c r="G546" s="626" t="s">
        <v>3572</v>
      </c>
      <c r="H546" s="626" t="s">
        <v>536</v>
      </c>
      <c r="I546" s="626" t="s">
        <v>3573</v>
      </c>
      <c r="J546" s="626" t="s">
        <v>3574</v>
      </c>
      <c r="K546" s="626" t="s">
        <v>3575</v>
      </c>
      <c r="L546" s="627">
        <v>410</v>
      </c>
      <c r="M546" s="627">
        <v>820</v>
      </c>
      <c r="N546" s="626">
        <v>2</v>
      </c>
      <c r="O546" s="690">
        <v>2</v>
      </c>
      <c r="P546" s="627"/>
      <c r="Q546" s="642">
        <v>0</v>
      </c>
      <c r="R546" s="626"/>
      <c r="S546" s="642">
        <v>0</v>
      </c>
      <c r="T546" s="690"/>
      <c r="U546" s="672">
        <v>0</v>
      </c>
    </row>
    <row r="547" spans="1:21" ht="14.4" customHeight="1" x14ac:dyDescent="0.3">
      <c r="A547" s="625">
        <v>50</v>
      </c>
      <c r="B547" s="626" t="s">
        <v>537</v>
      </c>
      <c r="C547" s="626">
        <v>89301502</v>
      </c>
      <c r="D547" s="688" t="s">
        <v>4149</v>
      </c>
      <c r="E547" s="689" t="s">
        <v>3018</v>
      </c>
      <c r="F547" s="626" t="s">
        <v>3009</v>
      </c>
      <c r="G547" s="626" t="s">
        <v>3572</v>
      </c>
      <c r="H547" s="626" t="s">
        <v>536</v>
      </c>
      <c r="I547" s="626" t="s">
        <v>3576</v>
      </c>
      <c r="J547" s="626" t="s">
        <v>3577</v>
      </c>
      <c r="K547" s="626" t="s">
        <v>3578</v>
      </c>
      <c r="L547" s="627">
        <v>588</v>
      </c>
      <c r="M547" s="627">
        <v>588</v>
      </c>
      <c r="N547" s="626">
        <v>1</v>
      </c>
      <c r="O547" s="690">
        <v>1</v>
      </c>
      <c r="P547" s="627">
        <v>588</v>
      </c>
      <c r="Q547" s="642">
        <v>1</v>
      </c>
      <c r="R547" s="626">
        <v>1</v>
      </c>
      <c r="S547" s="642">
        <v>1</v>
      </c>
      <c r="T547" s="690">
        <v>1</v>
      </c>
      <c r="U547" s="672">
        <v>1</v>
      </c>
    </row>
    <row r="548" spans="1:21" ht="14.4" customHeight="1" x14ac:dyDescent="0.3">
      <c r="A548" s="625">
        <v>50</v>
      </c>
      <c r="B548" s="626" t="s">
        <v>537</v>
      </c>
      <c r="C548" s="626">
        <v>89301502</v>
      </c>
      <c r="D548" s="688" t="s">
        <v>4149</v>
      </c>
      <c r="E548" s="689" t="s">
        <v>3018</v>
      </c>
      <c r="F548" s="626" t="s">
        <v>3009</v>
      </c>
      <c r="G548" s="626" t="s">
        <v>3579</v>
      </c>
      <c r="H548" s="626" t="s">
        <v>536</v>
      </c>
      <c r="I548" s="626" t="s">
        <v>3580</v>
      </c>
      <c r="J548" s="626" t="s">
        <v>3581</v>
      </c>
      <c r="K548" s="626" t="s">
        <v>3582</v>
      </c>
      <c r="L548" s="627">
        <v>38.97</v>
      </c>
      <c r="M548" s="627">
        <v>13405.67999999998</v>
      </c>
      <c r="N548" s="626">
        <v>344</v>
      </c>
      <c r="O548" s="690">
        <v>86</v>
      </c>
      <c r="P548" s="627">
        <v>12938.039999999981</v>
      </c>
      <c r="Q548" s="642">
        <v>0.96511627906976738</v>
      </c>
      <c r="R548" s="626">
        <v>332</v>
      </c>
      <c r="S548" s="642">
        <v>0.96511627906976749</v>
      </c>
      <c r="T548" s="690">
        <v>83</v>
      </c>
      <c r="U548" s="672">
        <v>0.96511627906976749</v>
      </c>
    </row>
    <row r="549" spans="1:21" ht="14.4" customHeight="1" x14ac:dyDescent="0.3">
      <c r="A549" s="625">
        <v>50</v>
      </c>
      <c r="B549" s="626" t="s">
        <v>537</v>
      </c>
      <c r="C549" s="626">
        <v>89301502</v>
      </c>
      <c r="D549" s="688" t="s">
        <v>4149</v>
      </c>
      <c r="E549" s="689" t="s">
        <v>3018</v>
      </c>
      <c r="F549" s="626" t="s">
        <v>3009</v>
      </c>
      <c r="G549" s="626" t="s">
        <v>3583</v>
      </c>
      <c r="H549" s="626" t="s">
        <v>536</v>
      </c>
      <c r="I549" s="626" t="s">
        <v>3584</v>
      </c>
      <c r="J549" s="626" t="s">
        <v>3585</v>
      </c>
      <c r="K549" s="626" t="s">
        <v>3586</v>
      </c>
      <c r="L549" s="627">
        <v>378.48</v>
      </c>
      <c r="M549" s="627">
        <v>7191.1199999999972</v>
      </c>
      <c r="N549" s="626">
        <v>19</v>
      </c>
      <c r="O549" s="690">
        <v>19</v>
      </c>
      <c r="P549" s="627">
        <v>7191.1199999999972</v>
      </c>
      <c r="Q549" s="642">
        <v>1</v>
      </c>
      <c r="R549" s="626">
        <v>19</v>
      </c>
      <c r="S549" s="642">
        <v>1</v>
      </c>
      <c r="T549" s="690">
        <v>19</v>
      </c>
      <c r="U549" s="672">
        <v>1</v>
      </c>
    </row>
    <row r="550" spans="1:21" ht="14.4" customHeight="1" x14ac:dyDescent="0.3">
      <c r="A550" s="625">
        <v>50</v>
      </c>
      <c r="B550" s="626" t="s">
        <v>537</v>
      </c>
      <c r="C550" s="626">
        <v>89301502</v>
      </c>
      <c r="D550" s="688" t="s">
        <v>4149</v>
      </c>
      <c r="E550" s="689" t="s">
        <v>3018</v>
      </c>
      <c r="F550" s="626" t="s">
        <v>3009</v>
      </c>
      <c r="G550" s="626" t="s">
        <v>3583</v>
      </c>
      <c r="H550" s="626" t="s">
        <v>536</v>
      </c>
      <c r="I550" s="626" t="s">
        <v>3587</v>
      </c>
      <c r="J550" s="626" t="s">
        <v>3588</v>
      </c>
      <c r="K550" s="626" t="s">
        <v>3589</v>
      </c>
      <c r="L550" s="627">
        <v>378.48</v>
      </c>
      <c r="M550" s="627">
        <v>4920.24</v>
      </c>
      <c r="N550" s="626">
        <v>13</v>
      </c>
      <c r="O550" s="690">
        <v>13</v>
      </c>
      <c r="P550" s="627">
        <v>4920.24</v>
      </c>
      <c r="Q550" s="642">
        <v>1</v>
      </c>
      <c r="R550" s="626">
        <v>13</v>
      </c>
      <c r="S550" s="642">
        <v>1</v>
      </c>
      <c r="T550" s="690">
        <v>13</v>
      </c>
      <c r="U550" s="672">
        <v>1</v>
      </c>
    </row>
    <row r="551" spans="1:21" ht="14.4" customHeight="1" x14ac:dyDescent="0.3">
      <c r="A551" s="625">
        <v>50</v>
      </c>
      <c r="B551" s="626" t="s">
        <v>537</v>
      </c>
      <c r="C551" s="626">
        <v>89301502</v>
      </c>
      <c r="D551" s="688" t="s">
        <v>4149</v>
      </c>
      <c r="E551" s="689" t="s">
        <v>3019</v>
      </c>
      <c r="F551" s="626" t="s">
        <v>3007</v>
      </c>
      <c r="G551" s="626" t="s">
        <v>3590</v>
      </c>
      <c r="H551" s="626" t="s">
        <v>536</v>
      </c>
      <c r="I551" s="626" t="s">
        <v>3591</v>
      </c>
      <c r="J551" s="626" t="s">
        <v>3592</v>
      </c>
      <c r="K551" s="626" t="s">
        <v>3593</v>
      </c>
      <c r="L551" s="627">
        <v>0</v>
      </c>
      <c r="M551" s="627">
        <v>0</v>
      </c>
      <c r="N551" s="626">
        <v>1</v>
      </c>
      <c r="O551" s="690">
        <v>1</v>
      </c>
      <c r="P551" s="627">
        <v>0</v>
      </c>
      <c r="Q551" s="642"/>
      <c r="R551" s="626">
        <v>1</v>
      </c>
      <c r="S551" s="642">
        <v>1</v>
      </c>
      <c r="T551" s="690">
        <v>1</v>
      </c>
      <c r="U551" s="672">
        <v>1</v>
      </c>
    </row>
    <row r="552" spans="1:21" ht="14.4" customHeight="1" x14ac:dyDescent="0.3">
      <c r="A552" s="625">
        <v>50</v>
      </c>
      <c r="B552" s="626" t="s">
        <v>537</v>
      </c>
      <c r="C552" s="626">
        <v>89301502</v>
      </c>
      <c r="D552" s="688" t="s">
        <v>4149</v>
      </c>
      <c r="E552" s="689" t="s">
        <v>3019</v>
      </c>
      <c r="F552" s="626" t="s">
        <v>3007</v>
      </c>
      <c r="G552" s="626" t="s">
        <v>3594</v>
      </c>
      <c r="H552" s="626" t="s">
        <v>536</v>
      </c>
      <c r="I552" s="626" t="s">
        <v>3595</v>
      </c>
      <c r="J552" s="626" t="s">
        <v>3596</v>
      </c>
      <c r="K552" s="626" t="s">
        <v>3597</v>
      </c>
      <c r="L552" s="627">
        <v>0</v>
      </c>
      <c r="M552" s="627">
        <v>0</v>
      </c>
      <c r="N552" s="626">
        <v>1</v>
      </c>
      <c r="O552" s="690">
        <v>1</v>
      </c>
      <c r="P552" s="627">
        <v>0</v>
      </c>
      <c r="Q552" s="642"/>
      <c r="R552" s="626">
        <v>1</v>
      </c>
      <c r="S552" s="642">
        <v>1</v>
      </c>
      <c r="T552" s="690">
        <v>1</v>
      </c>
      <c r="U552" s="672">
        <v>1</v>
      </c>
    </row>
    <row r="553" spans="1:21" ht="14.4" customHeight="1" x14ac:dyDescent="0.3">
      <c r="A553" s="625">
        <v>50</v>
      </c>
      <c r="B553" s="626" t="s">
        <v>537</v>
      </c>
      <c r="C553" s="626">
        <v>89301502</v>
      </c>
      <c r="D553" s="688" t="s">
        <v>4149</v>
      </c>
      <c r="E553" s="689" t="s">
        <v>3019</v>
      </c>
      <c r="F553" s="626" t="s">
        <v>3007</v>
      </c>
      <c r="G553" s="626" t="s">
        <v>3233</v>
      </c>
      <c r="H553" s="626" t="s">
        <v>1511</v>
      </c>
      <c r="I553" s="626" t="s">
        <v>3598</v>
      </c>
      <c r="J553" s="626" t="s">
        <v>3599</v>
      </c>
      <c r="K553" s="626" t="s">
        <v>3600</v>
      </c>
      <c r="L553" s="627">
        <v>41.55</v>
      </c>
      <c r="M553" s="627">
        <v>41.55</v>
      </c>
      <c r="N553" s="626">
        <v>1</v>
      </c>
      <c r="O553" s="690">
        <v>0.5</v>
      </c>
      <c r="P553" s="627">
        <v>41.55</v>
      </c>
      <c r="Q553" s="642">
        <v>1</v>
      </c>
      <c r="R553" s="626">
        <v>1</v>
      </c>
      <c r="S553" s="642">
        <v>1</v>
      </c>
      <c r="T553" s="690">
        <v>0.5</v>
      </c>
      <c r="U553" s="672">
        <v>1</v>
      </c>
    </row>
    <row r="554" spans="1:21" ht="14.4" customHeight="1" x14ac:dyDescent="0.3">
      <c r="A554" s="625">
        <v>50</v>
      </c>
      <c r="B554" s="626" t="s">
        <v>537</v>
      </c>
      <c r="C554" s="626">
        <v>89301502</v>
      </c>
      <c r="D554" s="688" t="s">
        <v>4149</v>
      </c>
      <c r="E554" s="689" t="s">
        <v>3019</v>
      </c>
      <c r="F554" s="626" t="s">
        <v>3007</v>
      </c>
      <c r="G554" s="626" t="s">
        <v>3601</v>
      </c>
      <c r="H554" s="626" t="s">
        <v>536</v>
      </c>
      <c r="I554" s="626" t="s">
        <v>3602</v>
      </c>
      <c r="J554" s="626" t="s">
        <v>3603</v>
      </c>
      <c r="K554" s="626" t="s">
        <v>2855</v>
      </c>
      <c r="L554" s="627">
        <v>18.170000000000002</v>
      </c>
      <c r="M554" s="627">
        <v>109.02000000000001</v>
      </c>
      <c r="N554" s="626">
        <v>6</v>
      </c>
      <c r="O554" s="690">
        <v>1</v>
      </c>
      <c r="P554" s="627">
        <v>109.02000000000001</v>
      </c>
      <c r="Q554" s="642">
        <v>1</v>
      </c>
      <c r="R554" s="626">
        <v>6</v>
      </c>
      <c r="S554" s="642">
        <v>1</v>
      </c>
      <c r="T554" s="690">
        <v>1</v>
      </c>
      <c r="U554" s="672">
        <v>1</v>
      </c>
    </row>
    <row r="555" spans="1:21" ht="14.4" customHeight="1" x14ac:dyDescent="0.3">
      <c r="A555" s="625">
        <v>50</v>
      </c>
      <c r="B555" s="626" t="s">
        <v>537</v>
      </c>
      <c r="C555" s="626">
        <v>89301502</v>
      </c>
      <c r="D555" s="688" t="s">
        <v>4149</v>
      </c>
      <c r="E555" s="689" t="s">
        <v>3019</v>
      </c>
      <c r="F555" s="626" t="s">
        <v>3007</v>
      </c>
      <c r="G555" s="626" t="s">
        <v>3601</v>
      </c>
      <c r="H555" s="626" t="s">
        <v>536</v>
      </c>
      <c r="I555" s="626" t="s">
        <v>3604</v>
      </c>
      <c r="J555" s="626" t="s">
        <v>3603</v>
      </c>
      <c r="K555" s="626" t="s">
        <v>3605</v>
      </c>
      <c r="L555" s="627">
        <v>0</v>
      </c>
      <c r="M555" s="627">
        <v>0</v>
      </c>
      <c r="N555" s="626">
        <v>1</v>
      </c>
      <c r="O555" s="690">
        <v>0.5</v>
      </c>
      <c r="P555" s="627">
        <v>0</v>
      </c>
      <c r="Q555" s="642"/>
      <c r="R555" s="626">
        <v>1</v>
      </c>
      <c r="S555" s="642">
        <v>1</v>
      </c>
      <c r="T555" s="690">
        <v>0.5</v>
      </c>
      <c r="U555" s="672">
        <v>1</v>
      </c>
    </row>
    <row r="556" spans="1:21" ht="14.4" customHeight="1" x14ac:dyDescent="0.3">
      <c r="A556" s="625">
        <v>50</v>
      </c>
      <c r="B556" s="626" t="s">
        <v>537</v>
      </c>
      <c r="C556" s="626">
        <v>89301502</v>
      </c>
      <c r="D556" s="688" t="s">
        <v>4149</v>
      </c>
      <c r="E556" s="689" t="s">
        <v>3019</v>
      </c>
      <c r="F556" s="626" t="s">
        <v>3007</v>
      </c>
      <c r="G556" s="626" t="s">
        <v>3606</v>
      </c>
      <c r="H556" s="626" t="s">
        <v>536</v>
      </c>
      <c r="I556" s="626" t="s">
        <v>3607</v>
      </c>
      <c r="J556" s="626" t="s">
        <v>3608</v>
      </c>
      <c r="K556" s="626" t="s">
        <v>3609</v>
      </c>
      <c r="L556" s="627">
        <v>63.29</v>
      </c>
      <c r="M556" s="627">
        <v>316.45</v>
      </c>
      <c r="N556" s="626">
        <v>5</v>
      </c>
      <c r="O556" s="690">
        <v>2</v>
      </c>
      <c r="P556" s="627">
        <v>316.45</v>
      </c>
      <c r="Q556" s="642">
        <v>1</v>
      </c>
      <c r="R556" s="626">
        <v>5</v>
      </c>
      <c r="S556" s="642">
        <v>1</v>
      </c>
      <c r="T556" s="690">
        <v>2</v>
      </c>
      <c r="U556" s="672">
        <v>1</v>
      </c>
    </row>
    <row r="557" spans="1:21" ht="14.4" customHeight="1" x14ac:dyDescent="0.3">
      <c r="A557" s="625">
        <v>50</v>
      </c>
      <c r="B557" s="626" t="s">
        <v>537</v>
      </c>
      <c r="C557" s="626">
        <v>89301502</v>
      </c>
      <c r="D557" s="688" t="s">
        <v>4149</v>
      </c>
      <c r="E557" s="689" t="s">
        <v>3019</v>
      </c>
      <c r="F557" s="626" t="s">
        <v>3007</v>
      </c>
      <c r="G557" s="626" t="s">
        <v>3610</v>
      </c>
      <c r="H557" s="626" t="s">
        <v>536</v>
      </c>
      <c r="I557" s="626" t="s">
        <v>3611</v>
      </c>
      <c r="J557" s="626" t="s">
        <v>3612</v>
      </c>
      <c r="K557" s="626" t="s">
        <v>3613</v>
      </c>
      <c r="L557" s="627">
        <v>23.72</v>
      </c>
      <c r="M557" s="627">
        <v>47.44</v>
      </c>
      <c r="N557" s="626">
        <v>2</v>
      </c>
      <c r="O557" s="690">
        <v>2</v>
      </c>
      <c r="P557" s="627">
        <v>47.44</v>
      </c>
      <c r="Q557" s="642">
        <v>1</v>
      </c>
      <c r="R557" s="626">
        <v>2</v>
      </c>
      <c r="S557" s="642">
        <v>1</v>
      </c>
      <c r="T557" s="690">
        <v>2</v>
      </c>
      <c r="U557" s="672">
        <v>1</v>
      </c>
    </row>
    <row r="558" spans="1:21" ht="14.4" customHeight="1" x14ac:dyDescent="0.3">
      <c r="A558" s="625">
        <v>50</v>
      </c>
      <c r="B558" s="626" t="s">
        <v>537</v>
      </c>
      <c r="C558" s="626">
        <v>89301502</v>
      </c>
      <c r="D558" s="688" t="s">
        <v>4149</v>
      </c>
      <c r="E558" s="689" t="s">
        <v>3019</v>
      </c>
      <c r="F558" s="626" t="s">
        <v>3007</v>
      </c>
      <c r="G558" s="626" t="s">
        <v>3510</v>
      </c>
      <c r="H558" s="626" t="s">
        <v>536</v>
      </c>
      <c r="I558" s="626" t="s">
        <v>1860</v>
      </c>
      <c r="J558" s="626" t="s">
        <v>1861</v>
      </c>
      <c r="K558" s="626" t="s">
        <v>3614</v>
      </c>
      <c r="L558" s="627">
        <v>31.64</v>
      </c>
      <c r="M558" s="627">
        <v>31.64</v>
      </c>
      <c r="N558" s="626">
        <v>1</v>
      </c>
      <c r="O558" s="690">
        <v>0.5</v>
      </c>
      <c r="P558" s="627">
        <v>31.64</v>
      </c>
      <c r="Q558" s="642">
        <v>1</v>
      </c>
      <c r="R558" s="626">
        <v>1</v>
      </c>
      <c r="S558" s="642">
        <v>1</v>
      </c>
      <c r="T558" s="690">
        <v>0.5</v>
      </c>
      <c r="U558" s="672">
        <v>1</v>
      </c>
    </row>
    <row r="559" spans="1:21" ht="14.4" customHeight="1" x14ac:dyDescent="0.3">
      <c r="A559" s="625">
        <v>50</v>
      </c>
      <c r="B559" s="626" t="s">
        <v>537</v>
      </c>
      <c r="C559" s="626">
        <v>89301502</v>
      </c>
      <c r="D559" s="688" t="s">
        <v>4149</v>
      </c>
      <c r="E559" s="689" t="s">
        <v>3019</v>
      </c>
      <c r="F559" s="626" t="s">
        <v>3007</v>
      </c>
      <c r="G559" s="626" t="s">
        <v>3073</v>
      </c>
      <c r="H559" s="626" t="s">
        <v>536</v>
      </c>
      <c r="I559" s="626" t="s">
        <v>1070</v>
      </c>
      <c r="J559" s="626" t="s">
        <v>3076</v>
      </c>
      <c r="K559" s="626" t="s">
        <v>3615</v>
      </c>
      <c r="L559" s="627">
        <v>36.78</v>
      </c>
      <c r="M559" s="627">
        <v>73.56</v>
      </c>
      <c r="N559" s="626">
        <v>2</v>
      </c>
      <c r="O559" s="690">
        <v>0.5</v>
      </c>
      <c r="P559" s="627"/>
      <c r="Q559" s="642">
        <v>0</v>
      </c>
      <c r="R559" s="626"/>
      <c r="S559" s="642">
        <v>0</v>
      </c>
      <c r="T559" s="690"/>
      <c r="U559" s="672">
        <v>0</v>
      </c>
    </row>
    <row r="560" spans="1:21" ht="14.4" customHeight="1" x14ac:dyDescent="0.3">
      <c r="A560" s="625">
        <v>50</v>
      </c>
      <c r="B560" s="626" t="s">
        <v>537</v>
      </c>
      <c r="C560" s="626">
        <v>89301502</v>
      </c>
      <c r="D560" s="688" t="s">
        <v>4149</v>
      </c>
      <c r="E560" s="689" t="s">
        <v>3019</v>
      </c>
      <c r="F560" s="626" t="s">
        <v>3007</v>
      </c>
      <c r="G560" s="626" t="s">
        <v>3177</v>
      </c>
      <c r="H560" s="626" t="s">
        <v>536</v>
      </c>
      <c r="I560" s="626" t="s">
        <v>3539</v>
      </c>
      <c r="J560" s="626" t="s">
        <v>3213</v>
      </c>
      <c r="K560" s="626" t="s">
        <v>3540</v>
      </c>
      <c r="L560" s="627">
        <v>642.23</v>
      </c>
      <c r="M560" s="627">
        <v>642.23</v>
      </c>
      <c r="N560" s="626">
        <v>1</v>
      </c>
      <c r="O560" s="690">
        <v>0.5</v>
      </c>
      <c r="P560" s="627"/>
      <c r="Q560" s="642">
        <v>0</v>
      </c>
      <c r="R560" s="626"/>
      <c r="S560" s="642">
        <v>0</v>
      </c>
      <c r="T560" s="690"/>
      <c r="U560" s="672">
        <v>0</v>
      </c>
    </row>
    <row r="561" spans="1:21" ht="14.4" customHeight="1" x14ac:dyDescent="0.3">
      <c r="A561" s="625">
        <v>50</v>
      </c>
      <c r="B561" s="626" t="s">
        <v>537</v>
      </c>
      <c r="C561" s="626">
        <v>89301502</v>
      </c>
      <c r="D561" s="688" t="s">
        <v>4149</v>
      </c>
      <c r="E561" s="689" t="s">
        <v>3019</v>
      </c>
      <c r="F561" s="626" t="s">
        <v>3007</v>
      </c>
      <c r="G561" s="626" t="s">
        <v>3616</v>
      </c>
      <c r="H561" s="626" t="s">
        <v>1511</v>
      </c>
      <c r="I561" s="626" t="s">
        <v>3617</v>
      </c>
      <c r="J561" s="626" t="s">
        <v>3618</v>
      </c>
      <c r="K561" s="626" t="s">
        <v>3619</v>
      </c>
      <c r="L561" s="627">
        <v>104.19</v>
      </c>
      <c r="M561" s="627">
        <v>520.95000000000005</v>
      </c>
      <c r="N561" s="626">
        <v>5</v>
      </c>
      <c r="O561" s="690">
        <v>1.5</v>
      </c>
      <c r="P561" s="627">
        <v>520.95000000000005</v>
      </c>
      <c r="Q561" s="642">
        <v>1</v>
      </c>
      <c r="R561" s="626">
        <v>5</v>
      </c>
      <c r="S561" s="642">
        <v>1</v>
      </c>
      <c r="T561" s="690">
        <v>1.5</v>
      </c>
      <c r="U561" s="672">
        <v>1</v>
      </c>
    </row>
    <row r="562" spans="1:21" ht="14.4" customHeight="1" x14ac:dyDescent="0.3">
      <c r="A562" s="625">
        <v>50</v>
      </c>
      <c r="B562" s="626" t="s">
        <v>537</v>
      </c>
      <c r="C562" s="626">
        <v>89301502</v>
      </c>
      <c r="D562" s="688" t="s">
        <v>4149</v>
      </c>
      <c r="E562" s="689" t="s">
        <v>3019</v>
      </c>
      <c r="F562" s="626" t="s">
        <v>3007</v>
      </c>
      <c r="G562" s="626" t="s">
        <v>3620</v>
      </c>
      <c r="H562" s="626" t="s">
        <v>536</v>
      </c>
      <c r="I562" s="626" t="s">
        <v>3621</v>
      </c>
      <c r="J562" s="626" t="s">
        <v>3622</v>
      </c>
      <c r="K562" s="626" t="s">
        <v>3623</v>
      </c>
      <c r="L562" s="627">
        <v>0</v>
      </c>
      <c r="M562" s="627">
        <v>0</v>
      </c>
      <c r="N562" s="626">
        <v>1</v>
      </c>
      <c r="O562" s="690">
        <v>1</v>
      </c>
      <c r="P562" s="627"/>
      <c r="Q562" s="642"/>
      <c r="R562" s="626"/>
      <c r="S562" s="642">
        <v>0</v>
      </c>
      <c r="T562" s="690"/>
      <c r="U562" s="672">
        <v>0</v>
      </c>
    </row>
    <row r="563" spans="1:21" ht="14.4" customHeight="1" x14ac:dyDescent="0.3">
      <c r="A563" s="625">
        <v>50</v>
      </c>
      <c r="B563" s="626" t="s">
        <v>537</v>
      </c>
      <c r="C563" s="626">
        <v>89301502</v>
      </c>
      <c r="D563" s="688" t="s">
        <v>4149</v>
      </c>
      <c r="E563" s="689" t="s">
        <v>3020</v>
      </c>
      <c r="F563" s="626" t="s">
        <v>3007</v>
      </c>
      <c r="G563" s="626" t="s">
        <v>3624</v>
      </c>
      <c r="H563" s="626" t="s">
        <v>536</v>
      </c>
      <c r="I563" s="626" t="s">
        <v>3625</v>
      </c>
      <c r="J563" s="626" t="s">
        <v>3626</v>
      </c>
      <c r="K563" s="626" t="s">
        <v>3627</v>
      </c>
      <c r="L563" s="627">
        <v>64.23</v>
      </c>
      <c r="M563" s="627">
        <v>64.23</v>
      </c>
      <c r="N563" s="626">
        <v>1</v>
      </c>
      <c r="O563" s="690">
        <v>1</v>
      </c>
      <c r="P563" s="627">
        <v>64.23</v>
      </c>
      <c r="Q563" s="642">
        <v>1</v>
      </c>
      <c r="R563" s="626">
        <v>1</v>
      </c>
      <c r="S563" s="642">
        <v>1</v>
      </c>
      <c r="T563" s="690">
        <v>1</v>
      </c>
      <c r="U563" s="672">
        <v>1</v>
      </c>
    </row>
    <row r="564" spans="1:21" ht="14.4" customHeight="1" x14ac:dyDescent="0.3">
      <c r="A564" s="625">
        <v>50</v>
      </c>
      <c r="B564" s="626" t="s">
        <v>537</v>
      </c>
      <c r="C564" s="626">
        <v>89301502</v>
      </c>
      <c r="D564" s="688" t="s">
        <v>4149</v>
      </c>
      <c r="E564" s="689" t="s">
        <v>3020</v>
      </c>
      <c r="F564" s="626" t="s">
        <v>3007</v>
      </c>
      <c r="G564" s="626" t="s">
        <v>3227</v>
      </c>
      <c r="H564" s="626" t="s">
        <v>1511</v>
      </c>
      <c r="I564" s="626" t="s">
        <v>1915</v>
      </c>
      <c r="J564" s="626" t="s">
        <v>2882</v>
      </c>
      <c r="K564" s="626" t="s">
        <v>2883</v>
      </c>
      <c r="L564" s="627">
        <v>333.31</v>
      </c>
      <c r="M564" s="627">
        <v>666.62</v>
      </c>
      <c r="N564" s="626">
        <v>2</v>
      </c>
      <c r="O564" s="690">
        <v>2</v>
      </c>
      <c r="P564" s="627">
        <v>333.31</v>
      </c>
      <c r="Q564" s="642">
        <v>0.5</v>
      </c>
      <c r="R564" s="626">
        <v>1</v>
      </c>
      <c r="S564" s="642">
        <v>0.5</v>
      </c>
      <c r="T564" s="690">
        <v>1</v>
      </c>
      <c r="U564" s="672">
        <v>0.5</v>
      </c>
    </row>
    <row r="565" spans="1:21" ht="14.4" customHeight="1" x14ac:dyDescent="0.3">
      <c r="A565" s="625">
        <v>50</v>
      </c>
      <c r="B565" s="626" t="s">
        <v>537</v>
      </c>
      <c r="C565" s="626">
        <v>89301502</v>
      </c>
      <c r="D565" s="688" t="s">
        <v>4149</v>
      </c>
      <c r="E565" s="689" t="s">
        <v>3020</v>
      </c>
      <c r="F565" s="626" t="s">
        <v>3007</v>
      </c>
      <c r="G565" s="626" t="s">
        <v>3382</v>
      </c>
      <c r="H565" s="626" t="s">
        <v>536</v>
      </c>
      <c r="I565" s="626" t="s">
        <v>3383</v>
      </c>
      <c r="J565" s="626" t="s">
        <v>3384</v>
      </c>
      <c r="K565" s="626" t="s">
        <v>2894</v>
      </c>
      <c r="L565" s="627">
        <v>69.86</v>
      </c>
      <c r="M565" s="627">
        <v>69.86</v>
      </c>
      <c r="N565" s="626">
        <v>1</v>
      </c>
      <c r="O565" s="690">
        <v>1</v>
      </c>
      <c r="P565" s="627"/>
      <c r="Q565" s="642">
        <v>0</v>
      </c>
      <c r="R565" s="626"/>
      <c r="S565" s="642">
        <v>0</v>
      </c>
      <c r="T565" s="690"/>
      <c r="U565" s="672">
        <v>0</v>
      </c>
    </row>
    <row r="566" spans="1:21" ht="14.4" customHeight="1" x14ac:dyDescent="0.3">
      <c r="A566" s="625">
        <v>50</v>
      </c>
      <c r="B566" s="626" t="s">
        <v>537</v>
      </c>
      <c r="C566" s="626">
        <v>89301502</v>
      </c>
      <c r="D566" s="688" t="s">
        <v>4149</v>
      </c>
      <c r="E566" s="689" t="s">
        <v>3020</v>
      </c>
      <c r="F566" s="626" t="s">
        <v>3007</v>
      </c>
      <c r="G566" s="626" t="s">
        <v>3510</v>
      </c>
      <c r="H566" s="626" t="s">
        <v>536</v>
      </c>
      <c r="I566" s="626" t="s">
        <v>1860</v>
      </c>
      <c r="J566" s="626" t="s">
        <v>1861</v>
      </c>
      <c r="K566" s="626" t="s">
        <v>3614</v>
      </c>
      <c r="L566" s="627">
        <v>31.64</v>
      </c>
      <c r="M566" s="627">
        <v>31.64</v>
      </c>
      <c r="N566" s="626">
        <v>1</v>
      </c>
      <c r="O566" s="690">
        <v>1</v>
      </c>
      <c r="P566" s="627">
        <v>31.64</v>
      </c>
      <c r="Q566" s="642">
        <v>1</v>
      </c>
      <c r="R566" s="626">
        <v>1</v>
      </c>
      <c r="S566" s="642">
        <v>1</v>
      </c>
      <c r="T566" s="690">
        <v>1</v>
      </c>
      <c r="U566" s="672">
        <v>1</v>
      </c>
    </row>
    <row r="567" spans="1:21" ht="14.4" customHeight="1" x14ac:dyDescent="0.3">
      <c r="A567" s="625">
        <v>50</v>
      </c>
      <c r="B567" s="626" t="s">
        <v>537</v>
      </c>
      <c r="C567" s="626">
        <v>89301502</v>
      </c>
      <c r="D567" s="688" t="s">
        <v>4149</v>
      </c>
      <c r="E567" s="689" t="s">
        <v>3020</v>
      </c>
      <c r="F567" s="626" t="s">
        <v>3007</v>
      </c>
      <c r="G567" s="626" t="s">
        <v>3281</v>
      </c>
      <c r="H567" s="626" t="s">
        <v>536</v>
      </c>
      <c r="I567" s="626" t="s">
        <v>873</v>
      </c>
      <c r="J567" s="626" t="s">
        <v>3282</v>
      </c>
      <c r="K567" s="626" t="s">
        <v>3283</v>
      </c>
      <c r="L567" s="627">
        <v>0</v>
      </c>
      <c r="M567" s="627">
        <v>0</v>
      </c>
      <c r="N567" s="626">
        <v>1</v>
      </c>
      <c r="O567" s="690">
        <v>1</v>
      </c>
      <c r="P567" s="627"/>
      <c r="Q567" s="642"/>
      <c r="R567" s="626"/>
      <c r="S567" s="642">
        <v>0</v>
      </c>
      <c r="T567" s="690"/>
      <c r="U567" s="672">
        <v>0</v>
      </c>
    </row>
    <row r="568" spans="1:21" ht="14.4" customHeight="1" x14ac:dyDescent="0.3">
      <c r="A568" s="625">
        <v>50</v>
      </c>
      <c r="B568" s="626" t="s">
        <v>537</v>
      </c>
      <c r="C568" s="626">
        <v>89301502</v>
      </c>
      <c r="D568" s="688" t="s">
        <v>4149</v>
      </c>
      <c r="E568" s="689" t="s">
        <v>3022</v>
      </c>
      <c r="F568" s="626" t="s">
        <v>3007</v>
      </c>
      <c r="G568" s="626" t="s">
        <v>3628</v>
      </c>
      <c r="H568" s="626" t="s">
        <v>1511</v>
      </c>
      <c r="I568" s="626" t="s">
        <v>3629</v>
      </c>
      <c r="J568" s="626" t="s">
        <v>1610</v>
      </c>
      <c r="K568" s="626" t="s">
        <v>1403</v>
      </c>
      <c r="L568" s="627">
        <v>413.22</v>
      </c>
      <c r="M568" s="627">
        <v>1239.6600000000001</v>
      </c>
      <c r="N568" s="626">
        <v>3</v>
      </c>
      <c r="O568" s="690">
        <v>2</v>
      </c>
      <c r="P568" s="627">
        <v>826.44</v>
      </c>
      <c r="Q568" s="642">
        <v>0.66666666666666663</v>
      </c>
      <c r="R568" s="626">
        <v>2</v>
      </c>
      <c r="S568" s="642">
        <v>0.66666666666666663</v>
      </c>
      <c r="T568" s="690">
        <v>1.5</v>
      </c>
      <c r="U568" s="672">
        <v>0.75</v>
      </c>
    </row>
    <row r="569" spans="1:21" ht="14.4" customHeight="1" x14ac:dyDescent="0.3">
      <c r="A569" s="625">
        <v>50</v>
      </c>
      <c r="B569" s="626" t="s">
        <v>537</v>
      </c>
      <c r="C569" s="626">
        <v>89301502</v>
      </c>
      <c r="D569" s="688" t="s">
        <v>4149</v>
      </c>
      <c r="E569" s="689" t="s">
        <v>3022</v>
      </c>
      <c r="F569" s="626" t="s">
        <v>3007</v>
      </c>
      <c r="G569" s="626" t="s">
        <v>3630</v>
      </c>
      <c r="H569" s="626" t="s">
        <v>536</v>
      </c>
      <c r="I569" s="626" t="s">
        <v>3631</v>
      </c>
      <c r="J569" s="626" t="s">
        <v>3632</v>
      </c>
      <c r="K569" s="626" t="s">
        <v>3633</v>
      </c>
      <c r="L569" s="627">
        <v>0</v>
      </c>
      <c r="M569" s="627">
        <v>0</v>
      </c>
      <c r="N569" s="626">
        <v>1</v>
      </c>
      <c r="O569" s="690">
        <v>0.5</v>
      </c>
      <c r="P569" s="627">
        <v>0</v>
      </c>
      <c r="Q569" s="642"/>
      <c r="R569" s="626">
        <v>1</v>
      </c>
      <c r="S569" s="642">
        <v>1</v>
      </c>
      <c r="T569" s="690">
        <v>0.5</v>
      </c>
      <c r="U569" s="672">
        <v>1</v>
      </c>
    </row>
    <row r="570" spans="1:21" ht="14.4" customHeight="1" x14ac:dyDescent="0.3">
      <c r="A570" s="625">
        <v>50</v>
      </c>
      <c r="B570" s="626" t="s">
        <v>537</v>
      </c>
      <c r="C570" s="626">
        <v>89301502</v>
      </c>
      <c r="D570" s="688" t="s">
        <v>4149</v>
      </c>
      <c r="E570" s="689" t="s">
        <v>3022</v>
      </c>
      <c r="F570" s="626" t="s">
        <v>3007</v>
      </c>
      <c r="G570" s="626" t="s">
        <v>3634</v>
      </c>
      <c r="H570" s="626" t="s">
        <v>536</v>
      </c>
      <c r="I570" s="626" t="s">
        <v>3635</v>
      </c>
      <c r="J570" s="626" t="s">
        <v>3636</v>
      </c>
      <c r="K570" s="626" t="s">
        <v>3637</v>
      </c>
      <c r="L570" s="627">
        <v>0</v>
      </c>
      <c r="M570" s="627">
        <v>0</v>
      </c>
      <c r="N570" s="626">
        <v>1</v>
      </c>
      <c r="O570" s="690">
        <v>1</v>
      </c>
      <c r="P570" s="627"/>
      <c r="Q570" s="642"/>
      <c r="R570" s="626"/>
      <c r="S570" s="642">
        <v>0</v>
      </c>
      <c r="T570" s="690"/>
      <c r="U570" s="672">
        <v>0</v>
      </c>
    </row>
    <row r="571" spans="1:21" ht="14.4" customHeight="1" x14ac:dyDescent="0.3">
      <c r="A571" s="625">
        <v>50</v>
      </c>
      <c r="B571" s="626" t="s">
        <v>537</v>
      </c>
      <c r="C571" s="626">
        <v>89301502</v>
      </c>
      <c r="D571" s="688" t="s">
        <v>4149</v>
      </c>
      <c r="E571" s="689" t="s">
        <v>3022</v>
      </c>
      <c r="F571" s="626" t="s">
        <v>3007</v>
      </c>
      <c r="G571" s="626" t="s">
        <v>3638</v>
      </c>
      <c r="H571" s="626" t="s">
        <v>536</v>
      </c>
      <c r="I571" s="626" t="s">
        <v>3639</v>
      </c>
      <c r="J571" s="626" t="s">
        <v>776</v>
      </c>
      <c r="K571" s="626" t="s">
        <v>3640</v>
      </c>
      <c r="L571" s="627">
        <v>0</v>
      </c>
      <c r="M571" s="627">
        <v>0</v>
      </c>
      <c r="N571" s="626">
        <v>3</v>
      </c>
      <c r="O571" s="690">
        <v>0.5</v>
      </c>
      <c r="P571" s="627">
        <v>0</v>
      </c>
      <c r="Q571" s="642"/>
      <c r="R571" s="626">
        <v>3</v>
      </c>
      <c r="S571" s="642">
        <v>1</v>
      </c>
      <c r="T571" s="690">
        <v>0.5</v>
      </c>
      <c r="U571" s="672">
        <v>1</v>
      </c>
    </row>
    <row r="572" spans="1:21" ht="14.4" customHeight="1" x14ac:dyDescent="0.3">
      <c r="A572" s="625">
        <v>50</v>
      </c>
      <c r="B572" s="626" t="s">
        <v>537</v>
      </c>
      <c r="C572" s="626">
        <v>89301502</v>
      </c>
      <c r="D572" s="688" t="s">
        <v>4149</v>
      </c>
      <c r="E572" s="689" t="s">
        <v>3022</v>
      </c>
      <c r="F572" s="626" t="s">
        <v>3007</v>
      </c>
      <c r="G572" s="626" t="s">
        <v>3638</v>
      </c>
      <c r="H572" s="626" t="s">
        <v>536</v>
      </c>
      <c r="I572" s="626" t="s">
        <v>775</v>
      </c>
      <c r="J572" s="626" t="s">
        <v>776</v>
      </c>
      <c r="K572" s="626" t="s">
        <v>777</v>
      </c>
      <c r="L572" s="627">
        <v>183.64</v>
      </c>
      <c r="M572" s="627">
        <v>183.64</v>
      </c>
      <c r="N572" s="626">
        <v>1</v>
      </c>
      <c r="O572" s="690">
        <v>0.5</v>
      </c>
      <c r="P572" s="627">
        <v>183.64</v>
      </c>
      <c r="Q572" s="642">
        <v>1</v>
      </c>
      <c r="R572" s="626">
        <v>1</v>
      </c>
      <c r="S572" s="642">
        <v>1</v>
      </c>
      <c r="T572" s="690">
        <v>0.5</v>
      </c>
      <c r="U572" s="672">
        <v>1</v>
      </c>
    </row>
    <row r="573" spans="1:21" ht="14.4" customHeight="1" x14ac:dyDescent="0.3">
      <c r="A573" s="625">
        <v>50</v>
      </c>
      <c r="B573" s="626" t="s">
        <v>537</v>
      </c>
      <c r="C573" s="626">
        <v>89301502</v>
      </c>
      <c r="D573" s="688" t="s">
        <v>4149</v>
      </c>
      <c r="E573" s="689" t="s">
        <v>3022</v>
      </c>
      <c r="F573" s="626" t="s">
        <v>3007</v>
      </c>
      <c r="G573" s="626" t="s">
        <v>3638</v>
      </c>
      <c r="H573" s="626" t="s">
        <v>536</v>
      </c>
      <c r="I573" s="626" t="s">
        <v>775</v>
      </c>
      <c r="J573" s="626" t="s">
        <v>776</v>
      </c>
      <c r="K573" s="626" t="s">
        <v>3641</v>
      </c>
      <c r="L573" s="627">
        <v>122.59</v>
      </c>
      <c r="M573" s="627">
        <v>122.59</v>
      </c>
      <c r="N573" s="626">
        <v>1</v>
      </c>
      <c r="O573" s="690">
        <v>0.5</v>
      </c>
      <c r="P573" s="627">
        <v>122.59</v>
      </c>
      <c r="Q573" s="642">
        <v>1</v>
      </c>
      <c r="R573" s="626">
        <v>1</v>
      </c>
      <c r="S573" s="642">
        <v>1</v>
      </c>
      <c r="T573" s="690">
        <v>0.5</v>
      </c>
      <c r="U573" s="672">
        <v>1</v>
      </c>
    </row>
    <row r="574" spans="1:21" ht="14.4" customHeight="1" x14ac:dyDescent="0.3">
      <c r="A574" s="625">
        <v>50</v>
      </c>
      <c r="B574" s="626" t="s">
        <v>537</v>
      </c>
      <c r="C574" s="626">
        <v>89301502</v>
      </c>
      <c r="D574" s="688" t="s">
        <v>4149</v>
      </c>
      <c r="E574" s="689" t="s">
        <v>3022</v>
      </c>
      <c r="F574" s="626" t="s">
        <v>3007</v>
      </c>
      <c r="G574" s="626" t="s">
        <v>3510</v>
      </c>
      <c r="H574" s="626" t="s">
        <v>536</v>
      </c>
      <c r="I574" s="626" t="s">
        <v>1860</v>
      </c>
      <c r="J574" s="626" t="s">
        <v>1861</v>
      </c>
      <c r="K574" s="626" t="s">
        <v>3614</v>
      </c>
      <c r="L574" s="627">
        <v>31.64</v>
      </c>
      <c r="M574" s="627">
        <v>31.64</v>
      </c>
      <c r="N574" s="626">
        <v>1</v>
      </c>
      <c r="O574" s="690">
        <v>0.5</v>
      </c>
      <c r="P574" s="627">
        <v>31.64</v>
      </c>
      <c r="Q574" s="642">
        <v>1</v>
      </c>
      <c r="R574" s="626">
        <v>1</v>
      </c>
      <c r="S574" s="642">
        <v>1</v>
      </c>
      <c r="T574" s="690">
        <v>0.5</v>
      </c>
      <c r="U574" s="672">
        <v>1</v>
      </c>
    </row>
    <row r="575" spans="1:21" ht="14.4" customHeight="1" x14ac:dyDescent="0.3">
      <c r="A575" s="625">
        <v>50</v>
      </c>
      <c r="B575" s="626" t="s">
        <v>537</v>
      </c>
      <c r="C575" s="626">
        <v>89301502</v>
      </c>
      <c r="D575" s="688" t="s">
        <v>4149</v>
      </c>
      <c r="E575" s="689" t="s">
        <v>3022</v>
      </c>
      <c r="F575" s="626" t="s">
        <v>3007</v>
      </c>
      <c r="G575" s="626" t="s">
        <v>3642</v>
      </c>
      <c r="H575" s="626" t="s">
        <v>536</v>
      </c>
      <c r="I575" s="626" t="s">
        <v>692</v>
      </c>
      <c r="J575" s="626" t="s">
        <v>693</v>
      </c>
      <c r="K575" s="626" t="s">
        <v>3643</v>
      </c>
      <c r="L575" s="627">
        <v>0</v>
      </c>
      <c r="M575" s="627">
        <v>0</v>
      </c>
      <c r="N575" s="626">
        <v>1</v>
      </c>
      <c r="O575" s="690">
        <v>0.5</v>
      </c>
      <c r="P575" s="627">
        <v>0</v>
      </c>
      <c r="Q575" s="642"/>
      <c r="R575" s="626">
        <v>1</v>
      </c>
      <c r="S575" s="642">
        <v>1</v>
      </c>
      <c r="T575" s="690">
        <v>0.5</v>
      </c>
      <c r="U575" s="672">
        <v>1</v>
      </c>
    </row>
    <row r="576" spans="1:21" ht="14.4" customHeight="1" x14ac:dyDescent="0.3">
      <c r="A576" s="625">
        <v>50</v>
      </c>
      <c r="B576" s="626" t="s">
        <v>537</v>
      </c>
      <c r="C576" s="626">
        <v>89301502</v>
      </c>
      <c r="D576" s="688" t="s">
        <v>4149</v>
      </c>
      <c r="E576" s="689" t="s">
        <v>3022</v>
      </c>
      <c r="F576" s="626" t="s">
        <v>3007</v>
      </c>
      <c r="G576" s="626" t="s">
        <v>3644</v>
      </c>
      <c r="H576" s="626" t="s">
        <v>536</v>
      </c>
      <c r="I576" s="626" t="s">
        <v>1864</v>
      </c>
      <c r="J576" s="626" t="s">
        <v>1865</v>
      </c>
      <c r="K576" s="626" t="s">
        <v>3645</v>
      </c>
      <c r="L576" s="627">
        <v>38.65</v>
      </c>
      <c r="M576" s="627">
        <v>38.65</v>
      </c>
      <c r="N576" s="626">
        <v>1</v>
      </c>
      <c r="O576" s="690">
        <v>0.5</v>
      </c>
      <c r="P576" s="627">
        <v>38.65</v>
      </c>
      <c r="Q576" s="642">
        <v>1</v>
      </c>
      <c r="R576" s="626">
        <v>1</v>
      </c>
      <c r="S576" s="642">
        <v>1</v>
      </c>
      <c r="T576" s="690">
        <v>0.5</v>
      </c>
      <c r="U576" s="672">
        <v>1</v>
      </c>
    </row>
    <row r="577" spans="1:21" ht="14.4" customHeight="1" x14ac:dyDescent="0.3">
      <c r="A577" s="625">
        <v>50</v>
      </c>
      <c r="B577" s="626" t="s">
        <v>537</v>
      </c>
      <c r="C577" s="626">
        <v>89301502</v>
      </c>
      <c r="D577" s="688" t="s">
        <v>4149</v>
      </c>
      <c r="E577" s="689" t="s">
        <v>3022</v>
      </c>
      <c r="F577" s="626" t="s">
        <v>3007</v>
      </c>
      <c r="G577" s="626" t="s">
        <v>3646</v>
      </c>
      <c r="H577" s="626" t="s">
        <v>1511</v>
      </c>
      <c r="I577" s="626" t="s">
        <v>3647</v>
      </c>
      <c r="J577" s="626" t="s">
        <v>3648</v>
      </c>
      <c r="K577" s="626" t="s">
        <v>3649</v>
      </c>
      <c r="L577" s="627">
        <v>0</v>
      </c>
      <c r="M577" s="627">
        <v>0</v>
      </c>
      <c r="N577" s="626">
        <v>19</v>
      </c>
      <c r="O577" s="690">
        <v>4.5</v>
      </c>
      <c r="P577" s="627">
        <v>0</v>
      </c>
      <c r="Q577" s="642"/>
      <c r="R577" s="626">
        <v>19</v>
      </c>
      <c r="S577" s="642">
        <v>1</v>
      </c>
      <c r="T577" s="690">
        <v>4.5</v>
      </c>
      <c r="U577" s="672">
        <v>1</v>
      </c>
    </row>
    <row r="578" spans="1:21" ht="14.4" customHeight="1" x14ac:dyDescent="0.3">
      <c r="A578" s="625">
        <v>50</v>
      </c>
      <c r="B578" s="626" t="s">
        <v>537</v>
      </c>
      <c r="C578" s="626">
        <v>89301502</v>
      </c>
      <c r="D578" s="688" t="s">
        <v>4149</v>
      </c>
      <c r="E578" s="689" t="s">
        <v>3022</v>
      </c>
      <c r="F578" s="626" t="s">
        <v>3007</v>
      </c>
      <c r="G578" s="626" t="s">
        <v>3650</v>
      </c>
      <c r="H578" s="626" t="s">
        <v>536</v>
      </c>
      <c r="I578" s="626" t="s">
        <v>3651</v>
      </c>
      <c r="J578" s="626" t="s">
        <v>3652</v>
      </c>
      <c r="K578" s="626" t="s">
        <v>3077</v>
      </c>
      <c r="L578" s="627">
        <v>0</v>
      </c>
      <c r="M578" s="627">
        <v>0</v>
      </c>
      <c r="N578" s="626">
        <v>1</v>
      </c>
      <c r="O578" s="690">
        <v>0.5</v>
      </c>
      <c r="P578" s="627">
        <v>0</v>
      </c>
      <c r="Q578" s="642"/>
      <c r="R578" s="626">
        <v>1</v>
      </c>
      <c r="S578" s="642">
        <v>1</v>
      </c>
      <c r="T578" s="690">
        <v>0.5</v>
      </c>
      <c r="U578" s="672">
        <v>1</v>
      </c>
    </row>
    <row r="579" spans="1:21" ht="14.4" customHeight="1" x14ac:dyDescent="0.3">
      <c r="A579" s="625">
        <v>50</v>
      </c>
      <c r="B579" s="626" t="s">
        <v>537</v>
      </c>
      <c r="C579" s="626">
        <v>89301502</v>
      </c>
      <c r="D579" s="688" t="s">
        <v>4149</v>
      </c>
      <c r="E579" s="689" t="s">
        <v>3022</v>
      </c>
      <c r="F579" s="626" t="s">
        <v>3007</v>
      </c>
      <c r="G579" s="626" t="s">
        <v>3653</v>
      </c>
      <c r="H579" s="626" t="s">
        <v>536</v>
      </c>
      <c r="I579" s="626" t="s">
        <v>3654</v>
      </c>
      <c r="J579" s="626" t="s">
        <v>3655</v>
      </c>
      <c r="K579" s="626" t="s">
        <v>3656</v>
      </c>
      <c r="L579" s="627">
        <v>501.28</v>
      </c>
      <c r="M579" s="627">
        <v>501.28</v>
      </c>
      <c r="N579" s="626">
        <v>1</v>
      </c>
      <c r="O579" s="690">
        <v>1</v>
      </c>
      <c r="P579" s="627">
        <v>501.28</v>
      </c>
      <c r="Q579" s="642">
        <v>1</v>
      </c>
      <c r="R579" s="626">
        <v>1</v>
      </c>
      <c r="S579" s="642">
        <v>1</v>
      </c>
      <c r="T579" s="690">
        <v>1</v>
      </c>
      <c r="U579" s="672">
        <v>1</v>
      </c>
    </row>
    <row r="580" spans="1:21" ht="14.4" customHeight="1" x14ac:dyDescent="0.3">
      <c r="A580" s="625">
        <v>50</v>
      </c>
      <c r="B580" s="626" t="s">
        <v>537</v>
      </c>
      <c r="C580" s="626">
        <v>89301502</v>
      </c>
      <c r="D580" s="688" t="s">
        <v>4149</v>
      </c>
      <c r="E580" s="689" t="s">
        <v>3022</v>
      </c>
      <c r="F580" s="626" t="s">
        <v>3007</v>
      </c>
      <c r="G580" s="626" t="s">
        <v>3620</v>
      </c>
      <c r="H580" s="626" t="s">
        <v>536</v>
      </c>
      <c r="I580" s="626" t="s">
        <v>3621</v>
      </c>
      <c r="J580" s="626" t="s">
        <v>3622</v>
      </c>
      <c r="K580" s="626" t="s">
        <v>3623</v>
      </c>
      <c r="L580" s="627">
        <v>0</v>
      </c>
      <c r="M580" s="627">
        <v>0</v>
      </c>
      <c r="N580" s="626">
        <v>1</v>
      </c>
      <c r="O580" s="690">
        <v>1</v>
      </c>
      <c r="P580" s="627">
        <v>0</v>
      </c>
      <c r="Q580" s="642"/>
      <c r="R580" s="626">
        <v>1</v>
      </c>
      <c r="S580" s="642">
        <v>1</v>
      </c>
      <c r="T580" s="690">
        <v>1</v>
      </c>
      <c r="U580" s="672">
        <v>1</v>
      </c>
    </row>
    <row r="581" spans="1:21" ht="14.4" customHeight="1" x14ac:dyDescent="0.3">
      <c r="A581" s="625">
        <v>50</v>
      </c>
      <c r="B581" s="626" t="s">
        <v>537</v>
      </c>
      <c r="C581" s="626">
        <v>89301502</v>
      </c>
      <c r="D581" s="688" t="s">
        <v>4149</v>
      </c>
      <c r="E581" s="689" t="s">
        <v>3022</v>
      </c>
      <c r="F581" s="626" t="s">
        <v>3007</v>
      </c>
      <c r="G581" s="626" t="s">
        <v>3185</v>
      </c>
      <c r="H581" s="626" t="s">
        <v>536</v>
      </c>
      <c r="I581" s="626" t="s">
        <v>3657</v>
      </c>
      <c r="J581" s="626" t="s">
        <v>3658</v>
      </c>
      <c r="K581" s="626" t="s">
        <v>1097</v>
      </c>
      <c r="L581" s="627">
        <v>154.33000000000001</v>
      </c>
      <c r="M581" s="627">
        <v>308.66000000000003</v>
      </c>
      <c r="N581" s="626">
        <v>2</v>
      </c>
      <c r="O581" s="690">
        <v>1</v>
      </c>
      <c r="P581" s="627">
        <v>154.33000000000001</v>
      </c>
      <c r="Q581" s="642">
        <v>0.5</v>
      </c>
      <c r="R581" s="626">
        <v>1</v>
      </c>
      <c r="S581" s="642">
        <v>0.5</v>
      </c>
      <c r="T581" s="690">
        <v>0.5</v>
      </c>
      <c r="U581" s="672">
        <v>0.5</v>
      </c>
    </row>
    <row r="582" spans="1:21" ht="14.4" customHeight="1" x14ac:dyDescent="0.3">
      <c r="A582" s="625">
        <v>50</v>
      </c>
      <c r="B582" s="626" t="s">
        <v>537</v>
      </c>
      <c r="C582" s="626">
        <v>89301502</v>
      </c>
      <c r="D582" s="688" t="s">
        <v>4149</v>
      </c>
      <c r="E582" s="689" t="s">
        <v>3022</v>
      </c>
      <c r="F582" s="626" t="s">
        <v>3007</v>
      </c>
      <c r="G582" s="626" t="s">
        <v>3659</v>
      </c>
      <c r="H582" s="626" t="s">
        <v>536</v>
      </c>
      <c r="I582" s="626" t="s">
        <v>3660</v>
      </c>
      <c r="J582" s="626" t="s">
        <v>3661</v>
      </c>
      <c r="K582" s="626" t="s">
        <v>3662</v>
      </c>
      <c r="L582" s="627">
        <v>0</v>
      </c>
      <c r="M582" s="627">
        <v>0</v>
      </c>
      <c r="N582" s="626">
        <v>1</v>
      </c>
      <c r="O582" s="690">
        <v>0.5</v>
      </c>
      <c r="P582" s="627">
        <v>0</v>
      </c>
      <c r="Q582" s="642"/>
      <c r="R582" s="626">
        <v>1</v>
      </c>
      <c r="S582" s="642">
        <v>1</v>
      </c>
      <c r="T582" s="690">
        <v>0.5</v>
      </c>
      <c r="U582" s="672">
        <v>1</v>
      </c>
    </row>
    <row r="583" spans="1:21" ht="14.4" customHeight="1" x14ac:dyDescent="0.3">
      <c r="A583" s="625">
        <v>50</v>
      </c>
      <c r="B583" s="626" t="s">
        <v>537</v>
      </c>
      <c r="C583" s="626">
        <v>89301502</v>
      </c>
      <c r="D583" s="688" t="s">
        <v>4149</v>
      </c>
      <c r="E583" s="689" t="s">
        <v>3023</v>
      </c>
      <c r="F583" s="626" t="s">
        <v>3007</v>
      </c>
      <c r="G583" s="626" t="s">
        <v>3342</v>
      </c>
      <c r="H583" s="626" t="s">
        <v>536</v>
      </c>
      <c r="I583" s="626" t="s">
        <v>3343</v>
      </c>
      <c r="J583" s="626" t="s">
        <v>3344</v>
      </c>
      <c r="K583" s="626" t="s">
        <v>1115</v>
      </c>
      <c r="L583" s="627">
        <v>44.89</v>
      </c>
      <c r="M583" s="627">
        <v>314.23</v>
      </c>
      <c r="N583" s="626">
        <v>7</v>
      </c>
      <c r="O583" s="690">
        <v>2.5</v>
      </c>
      <c r="P583" s="627">
        <v>224.45000000000002</v>
      </c>
      <c r="Q583" s="642">
        <v>0.7142857142857143</v>
      </c>
      <c r="R583" s="626">
        <v>5</v>
      </c>
      <c r="S583" s="642">
        <v>0.7142857142857143</v>
      </c>
      <c r="T583" s="690">
        <v>2</v>
      </c>
      <c r="U583" s="672">
        <v>0.8</v>
      </c>
    </row>
    <row r="584" spans="1:21" ht="14.4" customHeight="1" x14ac:dyDescent="0.3">
      <c r="A584" s="625">
        <v>50</v>
      </c>
      <c r="B584" s="626" t="s">
        <v>537</v>
      </c>
      <c r="C584" s="626">
        <v>89301502</v>
      </c>
      <c r="D584" s="688" t="s">
        <v>4149</v>
      </c>
      <c r="E584" s="689" t="s">
        <v>3023</v>
      </c>
      <c r="F584" s="626" t="s">
        <v>3007</v>
      </c>
      <c r="G584" s="626" t="s">
        <v>3265</v>
      </c>
      <c r="H584" s="626" t="s">
        <v>1511</v>
      </c>
      <c r="I584" s="626" t="s">
        <v>3663</v>
      </c>
      <c r="J584" s="626" t="s">
        <v>3664</v>
      </c>
      <c r="K584" s="626" t="s">
        <v>3290</v>
      </c>
      <c r="L584" s="627">
        <v>89.6</v>
      </c>
      <c r="M584" s="627">
        <v>179.2</v>
      </c>
      <c r="N584" s="626">
        <v>2</v>
      </c>
      <c r="O584" s="690">
        <v>1</v>
      </c>
      <c r="P584" s="627"/>
      <c r="Q584" s="642">
        <v>0</v>
      </c>
      <c r="R584" s="626"/>
      <c r="S584" s="642">
        <v>0</v>
      </c>
      <c r="T584" s="690"/>
      <c r="U584" s="672">
        <v>0</v>
      </c>
    </row>
    <row r="585" spans="1:21" ht="14.4" customHeight="1" x14ac:dyDescent="0.3">
      <c r="A585" s="625">
        <v>50</v>
      </c>
      <c r="B585" s="626" t="s">
        <v>537</v>
      </c>
      <c r="C585" s="626">
        <v>89301502</v>
      </c>
      <c r="D585" s="688" t="s">
        <v>4149</v>
      </c>
      <c r="E585" s="689" t="s">
        <v>3023</v>
      </c>
      <c r="F585" s="626" t="s">
        <v>3007</v>
      </c>
      <c r="G585" s="626" t="s">
        <v>3265</v>
      </c>
      <c r="H585" s="626" t="s">
        <v>1511</v>
      </c>
      <c r="I585" s="626" t="s">
        <v>3663</v>
      </c>
      <c r="J585" s="626" t="s">
        <v>3664</v>
      </c>
      <c r="K585" s="626" t="s">
        <v>3290</v>
      </c>
      <c r="L585" s="627">
        <v>95.25</v>
      </c>
      <c r="M585" s="627">
        <v>95.25</v>
      </c>
      <c r="N585" s="626">
        <v>1</v>
      </c>
      <c r="O585" s="690">
        <v>0.5</v>
      </c>
      <c r="P585" s="627"/>
      <c r="Q585" s="642">
        <v>0</v>
      </c>
      <c r="R585" s="626"/>
      <c r="S585" s="642">
        <v>0</v>
      </c>
      <c r="T585" s="690"/>
      <c r="U585" s="672">
        <v>0</v>
      </c>
    </row>
    <row r="586" spans="1:21" ht="14.4" customHeight="1" x14ac:dyDescent="0.3">
      <c r="A586" s="625">
        <v>50</v>
      </c>
      <c r="B586" s="626" t="s">
        <v>537</v>
      </c>
      <c r="C586" s="626">
        <v>89301502</v>
      </c>
      <c r="D586" s="688" t="s">
        <v>4149</v>
      </c>
      <c r="E586" s="689" t="s">
        <v>3023</v>
      </c>
      <c r="F586" s="626" t="s">
        <v>3007</v>
      </c>
      <c r="G586" s="626" t="s">
        <v>3265</v>
      </c>
      <c r="H586" s="626" t="s">
        <v>536</v>
      </c>
      <c r="I586" s="626" t="s">
        <v>3469</v>
      </c>
      <c r="J586" s="626" t="s">
        <v>2922</v>
      </c>
      <c r="K586" s="626" t="s">
        <v>3290</v>
      </c>
      <c r="L586" s="627">
        <v>89.58</v>
      </c>
      <c r="M586" s="627">
        <v>179.16</v>
      </c>
      <c r="N586" s="626">
        <v>2</v>
      </c>
      <c r="O586" s="690">
        <v>1</v>
      </c>
      <c r="P586" s="627">
        <v>179.16</v>
      </c>
      <c r="Q586" s="642">
        <v>1</v>
      </c>
      <c r="R586" s="626">
        <v>2</v>
      </c>
      <c r="S586" s="642">
        <v>1</v>
      </c>
      <c r="T586" s="690">
        <v>1</v>
      </c>
      <c r="U586" s="672">
        <v>1</v>
      </c>
    </row>
    <row r="587" spans="1:21" ht="14.4" customHeight="1" x14ac:dyDescent="0.3">
      <c r="A587" s="625">
        <v>50</v>
      </c>
      <c r="B587" s="626" t="s">
        <v>537</v>
      </c>
      <c r="C587" s="626">
        <v>89301502</v>
      </c>
      <c r="D587" s="688" t="s">
        <v>4149</v>
      </c>
      <c r="E587" s="689" t="s">
        <v>3023</v>
      </c>
      <c r="F587" s="626" t="s">
        <v>3007</v>
      </c>
      <c r="G587" s="626" t="s">
        <v>3414</v>
      </c>
      <c r="H587" s="626" t="s">
        <v>1511</v>
      </c>
      <c r="I587" s="626" t="s">
        <v>3455</v>
      </c>
      <c r="J587" s="626" t="s">
        <v>3456</v>
      </c>
      <c r="K587" s="626" t="s">
        <v>3457</v>
      </c>
      <c r="L587" s="627">
        <v>16.27</v>
      </c>
      <c r="M587" s="627">
        <v>32.54</v>
      </c>
      <c r="N587" s="626">
        <v>2</v>
      </c>
      <c r="O587" s="690">
        <v>1</v>
      </c>
      <c r="P587" s="627">
        <v>32.54</v>
      </c>
      <c r="Q587" s="642">
        <v>1</v>
      </c>
      <c r="R587" s="626">
        <v>2</v>
      </c>
      <c r="S587" s="642">
        <v>1</v>
      </c>
      <c r="T587" s="690">
        <v>1</v>
      </c>
      <c r="U587" s="672">
        <v>1</v>
      </c>
    </row>
    <row r="588" spans="1:21" ht="14.4" customHeight="1" x14ac:dyDescent="0.3">
      <c r="A588" s="625">
        <v>50</v>
      </c>
      <c r="B588" s="626" t="s">
        <v>537</v>
      </c>
      <c r="C588" s="626">
        <v>89301502</v>
      </c>
      <c r="D588" s="688" t="s">
        <v>4149</v>
      </c>
      <c r="E588" s="689" t="s">
        <v>3023</v>
      </c>
      <c r="F588" s="626" t="s">
        <v>3007</v>
      </c>
      <c r="G588" s="626" t="s">
        <v>3414</v>
      </c>
      <c r="H588" s="626" t="s">
        <v>1511</v>
      </c>
      <c r="I588" s="626" t="s">
        <v>2466</v>
      </c>
      <c r="J588" s="626" t="s">
        <v>2990</v>
      </c>
      <c r="K588" s="626" t="s">
        <v>2991</v>
      </c>
      <c r="L588" s="627">
        <v>10.73</v>
      </c>
      <c r="M588" s="627">
        <v>21.46</v>
      </c>
      <c r="N588" s="626">
        <v>2</v>
      </c>
      <c r="O588" s="690">
        <v>0.5</v>
      </c>
      <c r="P588" s="627">
        <v>21.46</v>
      </c>
      <c r="Q588" s="642">
        <v>1</v>
      </c>
      <c r="R588" s="626">
        <v>2</v>
      </c>
      <c r="S588" s="642">
        <v>1</v>
      </c>
      <c r="T588" s="690">
        <v>0.5</v>
      </c>
      <c r="U588" s="672">
        <v>1</v>
      </c>
    </row>
    <row r="589" spans="1:21" ht="14.4" customHeight="1" x14ac:dyDescent="0.3">
      <c r="A589" s="625">
        <v>50</v>
      </c>
      <c r="B589" s="626" t="s">
        <v>537</v>
      </c>
      <c r="C589" s="626">
        <v>89301502</v>
      </c>
      <c r="D589" s="688" t="s">
        <v>4149</v>
      </c>
      <c r="E589" s="689" t="s">
        <v>3023</v>
      </c>
      <c r="F589" s="626" t="s">
        <v>3007</v>
      </c>
      <c r="G589" s="626" t="s">
        <v>3414</v>
      </c>
      <c r="H589" s="626" t="s">
        <v>536</v>
      </c>
      <c r="I589" s="626" t="s">
        <v>3470</v>
      </c>
      <c r="J589" s="626" t="s">
        <v>3471</v>
      </c>
      <c r="K589" s="626" t="s">
        <v>2934</v>
      </c>
      <c r="L589" s="627">
        <v>6.98</v>
      </c>
      <c r="M589" s="627">
        <v>62.820000000000007</v>
      </c>
      <c r="N589" s="626">
        <v>9</v>
      </c>
      <c r="O589" s="690">
        <v>2.5</v>
      </c>
      <c r="P589" s="627"/>
      <c r="Q589" s="642">
        <v>0</v>
      </c>
      <c r="R589" s="626"/>
      <c r="S589" s="642">
        <v>0</v>
      </c>
      <c r="T589" s="690"/>
      <c r="U589" s="672">
        <v>0</v>
      </c>
    </row>
    <row r="590" spans="1:21" ht="14.4" customHeight="1" x14ac:dyDescent="0.3">
      <c r="A590" s="625">
        <v>50</v>
      </c>
      <c r="B590" s="626" t="s">
        <v>537</v>
      </c>
      <c r="C590" s="626">
        <v>89301502</v>
      </c>
      <c r="D590" s="688" t="s">
        <v>4149</v>
      </c>
      <c r="E590" s="689" t="s">
        <v>3023</v>
      </c>
      <c r="F590" s="626" t="s">
        <v>3007</v>
      </c>
      <c r="G590" s="626" t="s">
        <v>3414</v>
      </c>
      <c r="H590" s="626" t="s">
        <v>1511</v>
      </c>
      <c r="I590" s="626" t="s">
        <v>3415</v>
      </c>
      <c r="J590" s="626" t="s">
        <v>3416</v>
      </c>
      <c r="K590" s="626" t="s">
        <v>3254</v>
      </c>
      <c r="L590" s="627">
        <v>17.690000000000001</v>
      </c>
      <c r="M590" s="627">
        <v>17.690000000000001</v>
      </c>
      <c r="N590" s="626">
        <v>1</v>
      </c>
      <c r="O590" s="690">
        <v>0.5</v>
      </c>
      <c r="P590" s="627">
        <v>17.690000000000001</v>
      </c>
      <c r="Q590" s="642">
        <v>1</v>
      </c>
      <c r="R590" s="626">
        <v>1</v>
      </c>
      <c r="S590" s="642">
        <v>1</v>
      </c>
      <c r="T590" s="690">
        <v>0.5</v>
      </c>
      <c r="U590" s="672">
        <v>1</v>
      </c>
    </row>
    <row r="591" spans="1:21" ht="14.4" customHeight="1" x14ac:dyDescent="0.3">
      <c r="A591" s="625">
        <v>50</v>
      </c>
      <c r="B591" s="626" t="s">
        <v>537</v>
      </c>
      <c r="C591" s="626">
        <v>89301502</v>
      </c>
      <c r="D591" s="688" t="s">
        <v>4149</v>
      </c>
      <c r="E591" s="689" t="s">
        <v>3023</v>
      </c>
      <c r="F591" s="626" t="s">
        <v>3007</v>
      </c>
      <c r="G591" s="626" t="s">
        <v>3029</v>
      </c>
      <c r="H591" s="626" t="s">
        <v>1511</v>
      </c>
      <c r="I591" s="626" t="s">
        <v>1523</v>
      </c>
      <c r="J591" s="626" t="s">
        <v>1524</v>
      </c>
      <c r="K591" s="626" t="s">
        <v>2830</v>
      </c>
      <c r="L591" s="627">
        <v>121.16</v>
      </c>
      <c r="M591" s="627">
        <v>363.48</v>
      </c>
      <c r="N591" s="626">
        <v>3</v>
      </c>
      <c r="O591" s="690">
        <v>0.5</v>
      </c>
      <c r="P591" s="627">
        <v>363.48</v>
      </c>
      <c r="Q591" s="642">
        <v>1</v>
      </c>
      <c r="R591" s="626">
        <v>3</v>
      </c>
      <c r="S591" s="642">
        <v>1</v>
      </c>
      <c r="T591" s="690">
        <v>0.5</v>
      </c>
      <c r="U591" s="672">
        <v>1</v>
      </c>
    </row>
    <row r="592" spans="1:21" ht="14.4" customHeight="1" x14ac:dyDescent="0.3">
      <c r="A592" s="625">
        <v>50</v>
      </c>
      <c r="B592" s="626" t="s">
        <v>537</v>
      </c>
      <c r="C592" s="626">
        <v>89301502</v>
      </c>
      <c r="D592" s="688" t="s">
        <v>4149</v>
      </c>
      <c r="E592" s="689" t="s">
        <v>3023</v>
      </c>
      <c r="F592" s="626" t="s">
        <v>3007</v>
      </c>
      <c r="G592" s="626" t="s">
        <v>3029</v>
      </c>
      <c r="H592" s="626" t="s">
        <v>536</v>
      </c>
      <c r="I592" s="626" t="s">
        <v>3122</v>
      </c>
      <c r="J592" s="626" t="s">
        <v>2594</v>
      </c>
      <c r="K592" s="626" t="s">
        <v>3123</v>
      </c>
      <c r="L592" s="627">
        <v>201.95</v>
      </c>
      <c r="M592" s="627">
        <v>403.9</v>
      </c>
      <c r="N592" s="626">
        <v>2</v>
      </c>
      <c r="O592" s="690">
        <v>0.5</v>
      </c>
      <c r="P592" s="627">
        <v>403.9</v>
      </c>
      <c r="Q592" s="642">
        <v>1</v>
      </c>
      <c r="R592" s="626">
        <v>2</v>
      </c>
      <c r="S592" s="642">
        <v>1</v>
      </c>
      <c r="T592" s="690">
        <v>0.5</v>
      </c>
      <c r="U592" s="672">
        <v>1</v>
      </c>
    </row>
    <row r="593" spans="1:21" ht="14.4" customHeight="1" x14ac:dyDescent="0.3">
      <c r="A593" s="625">
        <v>50</v>
      </c>
      <c r="B593" s="626" t="s">
        <v>537</v>
      </c>
      <c r="C593" s="626">
        <v>89301502</v>
      </c>
      <c r="D593" s="688" t="s">
        <v>4149</v>
      </c>
      <c r="E593" s="689" t="s">
        <v>3023</v>
      </c>
      <c r="F593" s="626" t="s">
        <v>3007</v>
      </c>
      <c r="G593" s="626" t="s">
        <v>3030</v>
      </c>
      <c r="H593" s="626" t="s">
        <v>1511</v>
      </c>
      <c r="I593" s="626" t="s">
        <v>3472</v>
      </c>
      <c r="J593" s="626" t="s">
        <v>1666</v>
      </c>
      <c r="K593" s="626" t="s">
        <v>3403</v>
      </c>
      <c r="L593" s="627">
        <v>270.69</v>
      </c>
      <c r="M593" s="627">
        <v>1082.76</v>
      </c>
      <c r="N593" s="626">
        <v>4</v>
      </c>
      <c r="O593" s="690">
        <v>2</v>
      </c>
      <c r="P593" s="627">
        <v>541.38</v>
      </c>
      <c r="Q593" s="642">
        <v>0.5</v>
      </c>
      <c r="R593" s="626">
        <v>2</v>
      </c>
      <c r="S593" s="642">
        <v>0.5</v>
      </c>
      <c r="T593" s="690">
        <v>1</v>
      </c>
      <c r="U593" s="672">
        <v>0.5</v>
      </c>
    </row>
    <row r="594" spans="1:21" ht="14.4" customHeight="1" x14ac:dyDescent="0.3">
      <c r="A594" s="625">
        <v>50</v>
      </c>
      <c r="B594" s="626" t="s">
        <v>537</v>
      </c>
      <c r="C594" s="626">
        <v>89301502</v>
      </c>
      <c r="D594" s="688" t="s">
        <v>4149</v>
      </c>
      <c r="E594" s="689" t="s">
        <v>3023</v>
      </c>
      <c r="F594" s="626" t="s">
        <v>3007</v>
      </c>
      <c r="G594" s="626" t="s">
        <v>3030</v>
      </c>
      <c r="H594" s="626" t="s">
        <v>1511</v>
      </c>
      <c r="I594" s="626" t="s">
        <v>1659</v>
      </c>
      <c r="J594" s="626" t="s">
        <v>1660</v>
      </c>
      <c r="K594" s="626" t="s">
        <v>1661</v>
      </c>
      <c r="L594" s="627">
        <v>203.07</v>
      </c>
      <c r="M594" s="627">
        <v>609.21</v>
      </c>
      <c r="N594" s="626">
        <v>3</v>
      </c>
      <c r="O594" s="690">
        <v>1.5</v>
      </c>
      <c r="P594" s="627">
        <v>406.14</v>
      </c>
      <c r="Q594" s="642">
        <v>0.66666666666666663</v>
      </c>
      <c r="R594" s="626">
        <v>2</v>
      </c>
      <c r="S594" s="642">
        <v>0.66666666666666663</v>
      </c>
      <c r="T594" s="690">
        <v>1</v>
      </c>
      <c r="U594" s="672">
        <v>0.66666666666666663</v>
      </c>
    </row>
    <row r="595" spans="1:21" ht="14.4" customHeight="1" x14ac:dyDescent="0.3">
      <c r="A595" s="625">
        <v>50</v>
      </c>
      <c r="B595" s="626" t="s">
        <v>537</v>
      </c>
      <c r="C595" s="626">
        <v>89301502</v>
      </c>
      <c r="D595" s="688" t="s">
        <v>4149</v>
      </c>
      <c r="E595" s="689" t="s">
        <v>3023</v>
      </c>
      <c r="F595" s="626" t="s">
        <v>3007</v>
      </c>
      <c r="G595" s="626" t="s">
        <v>3030</v>
      </c>
      <c r="H595" s="626" t="s">
        <v>536</v>
      </c>
      <c r="I595" s="626" t="s">
        <v>3665</v>
      </c>
      <c r="J595" s="626" t="s">
        <v>3126</v>
      </c>
      <c r="K595" s="626" t="s">
        <v>3403</v>
      </c>
      <c r="L595" s="627">
        <v>270.69</v>
      </c>
      <c r="M595" s="627">
        <v>541.38</v>
      </c>
      <c r="N595" s="626">
        <v>2</v>
      </c>
      <c r="O595" s="690">
        <v>1</v>
      </c>
      <c r="P595" s="627"/>
      <c r="Q595" s="642">
        <v>0</v>
      </c>
      <c r="R595" s="626"/>
      <c r="S595" s="642">
        <v>0</v>
      </c>
      <c r="T595" s="690"/>
      <c r="U595" s="672">
        <v>0</v>
      </c>
    </row>
    <row r="596" spans="1:21" ht="14.4" customHeight="1" x14ac:dyDescent="0.3">
      <c r="A596" s="625">
        <v>50</v>
      </c>
      <c r="B596" s="626" t="s">
        <v>537</v>
      </c>
      <c r="C596" s="626">
        <v>89301502</v>
      </c>
      <c r="D596" s="688" t="s">
        <v>4149</v>
      </c>
      <c r="E596" s="689" t="s">
        <v>3023</v>
      </c>
      <c r="F596" s="626" t="s">
        <v>3007</v>
      </c>
      <c r="G596" s="626" t="s">
        <v>3030</v>
      </c>
      <c r="H596" s="626" t="s">
        <v>536</v>
      </c>
      <c r="I596" s="626" t="s">
        <v>3666</v>
      </c>
      <c r="J596" s="626" t="s">
        <v>3035</v>
      </c>
      <c r="K596" s="626" t="s">
        <v>1661</v>
      </c>
      <c r="L596" s="627">
        <v>203.07</v>
      </c>
      <c r="M596" s="627">
        <v>203.07</v>
      </c>
      <c r="N596" s="626">
        <v>1</v>
      </c>
      <c r="O596" s="690">
        <v>1</v>
      </c>
      <c r="P596" s="627">
        <v>203.07</v>
      </c>
      <c r="Q596" s="642">
        <v>1</v>
      </c>
      <c r="R596" s="626">
        <v>1</v>
      </c>
      <c r="S596" s="642">
        <v>1</v>
      </c>
      <c r="T596" s="690">
        <v>1</v>
      </c>
      <c r="U596" s="672">
        <v>1</v>
      </c>
    </row>
    <row r="597" spans="1:21" ht="14.4" customHeight="1" x14ac:dyDescent="0.3">
      <c r="A597" s="625">
        <v>50</v>
      </c>
      <c r="B597" s="626" t="s">
        <v>537</v>
      </c>
      <c r="C597" s="626">
        <v>89301502</v>
      </c>
      <c r="D597" s="688" t="s">
        <v>4149</v>
      </c>
      <c r="E597" s="689" t="s">
        <v>3023</v>
      </c>
      <c r="F597" s="626" t="s">
        <v>3007</v>
      </c>
      <c r="G597" s="626" t="s">
        <v>3030</v>
      </c>
      <c r="H597" s="626" t="s">
        <v>536</v>
      </c>
      <c r="I597" s="626" t="s">
        <v>3667</v>
      </c>
      <c r="J597" s="626" t="s">
        <v>3126</v>
      </c>
      <c r="K597" s="626" t="s">
        <v>3403</v>
      </c>
      <c r="L597" s="627">
        <v>270.69</v>
      </c>
      <c r="M597" s="627">
        <v>812.06999999999994</v>
      </c>
      <c r="N597" s="626">
        <v>3</v>
      </c>
      <c r="O597" s="690">
        <v>1.5</v>
      </c>
      <c r="P597" s="627"/>
      <c r="Q597" s="642">
        <v>0</v>
      </c>
      <c r="R597" s="626"/>
      <c r="S597" s="642">
        <v>0</v>
      </c>
      <c r="T597" s="690"/>
      <c r="U597" s="672">
        <v>0</v>
      </c>
    </row>
    <row r="598" spans="1:21" ht="14.4" customHeight="1" x14ac:dyDescent="0.3">
      <c r="A598" s="625">
        <v>50</v>
      </c>
      <c r="B598" s="626" t="s">
        <v>537</v>
      </c>
      <c r="C598" s="626">
        <v>89301502</v>
      </c>
      <c r="D598" s="688" t="s">
        <v>4149</v>
      </c>
      <c r="E598" s="689" t="s">
        <v>3023</v>
      </c>
      <c r="F598" s="626" t="s">
        <v>3007</v>
      </c>
      <c r="G598" s="626" t="s">
        <v>3624</v>
      </c>
      <c r="H598" s="626" t="s">
        <v>536</v>
      </c>
      <c r="I598" s="626" t="s">
        <v>3668</v>
      </c>
      <c r="J598" s="626" t="s">
        <v>3669</v>
      </c>
      <c r="K598" s="626" t="s">
        <v>3670</v>
      </c>
      <c r="L598" s="627">
        <v>64.23</v>
      </c>
      <c r="M598" s="627">
        <v>64.23</v>
      </c>
      <c r="N598" s="626">
        <v>1</v>
      </c>
      <c r="O598" s="690">
        <v>0.5</v>
      </c>
      <c r="P598" s="627"/>
      <c r="Q598" s="642">
        <v>0</v>
      </c>
      <c r="R598" s="626"/>
      <c r="S598" s="642">
        <v>0</v>
      </c>
      <c r="T598" s="690"/>
      <c r="U598" s="672">
        <v>0</v>
      </c>
    </row>
    <row r="599" spans="1:21" ht="14.4" customHeight="1" x14ac:dyDescent="0.3">
      <c r="A599" s="625">
        <v>50</v>
      </c>
      <c r="B599" s="626" t="s">
        <v>537</v>
      </c>
      <c r="C599" s="626">
        <v>89301502</v>
      </c>
      <c r="D599" s="688" t="s">
        <v>4149</v>
      </c>
      <c r="E599" s="689" t="s">
        <v>3023</v>
      </c>
      <c r="F599" s="626" t="s">
        <v>3007</v>
      </c>
      <c r="G599" s="626" t="s">
        <v>3227</v>
      </c>
      <c r="H599" s="626" t="s">
        <v>1511</v>
      </c>
      <c r="I599" s="626" t="s">
        <v>3671</v>
      </c>
      <c r="J599" s="626" t="s">
        <v>3672</v>
      </c>
      <c r="K599" s="626" t="s">
        <v>3673</v>
      </c>
      <c r="L599" s="627">
        <v>333.31</v>
      </c>
      <c r="M599" s="627">
        <v>333.31</v>
      </c>
      <c r="N599" s="626">
        <v>1</v>
      </c>
      <c r="O599" s="690">
        <v>1</v>
      </c>
      <c r="P599" s="627"/>
      <c r="Q599" s="642">
        <v>0</v>
      </c>
      <c r="R599" s="626"/>
      <c r="S599" s="642">
        <v>0</v>
      </c>
      <c r="T599" s="690"/>
      <c r="U599" s="672">
        <v>0</v>
      </c>
    </row>
    <row r="600" spans="1:21" ht="14.4" customHeight="1" x14ac:dyDescent="0.3">
      <c r="A600" s="625">
        <v>50</v>
      </c>
      <c r="B600" s="626" t="s">
        <v>537</v>
      </c>
      <c r="C600" s="626">
        <v>89301502</v>
      </c>
      <c r="D600" s="688" t="s">
        <v>4149</v>
      </c>
      <c r="E600" s="689" t="s">
        <v>3023</v>
      </c>
      <c r="F600" s="626" t="s">
        <v>3007</v>
      </c>
      <c r="G600" s="626" t="s">
        <v>3036</v>
      </c>
      <c r="H600" s="626" t="s">
        <v>536</v>
      </c>
      <c r="I600" s="626" t="s">
        <v>3379</v>
      </c>
      <c r="J600" s="626" t="s">
        <v>3045</v>
      </c>
      <c r="K600" s="626" t="s">
        <v>3215</v>
      </c>
      <c r="L600" s="627">
        <v>716.43</v>
      </c>
      <c r="M600" s="627">
        <v>716.43</v>
      </c>
      <c r="N600" s="626">
        <v>1</v>
      </c>
      <c r="O600" s="690">
        <v>0.5</v>
      </c>
      <c r="P600" s="627"/>
      <c r="Q600" s="642">
        <v>0</v>
      </c>
      <c r="R600" s="626"/>
      <c r="S600" s="642">
        <v>0</v>
      </c>
      <c r="T600" s="690"/>
      <c r="U600" s="672">
        <v>0</v>
      </c>
    </row>
    <row r="601" spans="1:21" ht="14.4" customHeight="1" x14ac:dyDescent="0.3">
      <c r="A601" s="625">
        <v>50</v>
      </c>
      <c r="B601" s="626" t="s">
        <v>537</v>
      </c>
      <c r="C601" s="626">
        <v>89301502</v>
      </c>
      <c r="D601" s="688" t="s">
        <v>4149</v>
      </c>
      <c r="E601" s="689" t="s">
        <v>3023</v>
      </c>
      <c r="F601" s="626" t="s">
        <v>3007</v>
      </c>
      <c r="G601" s="626" t="s">
        <v>3036</v>
      </c>
      <c r="H601" s="626" t="s">
        <v>1511</v>
      </c>
      <c r="I601" s="626" t="s">
        <v>3674</v>
      </c>
      <c r="J601" s="626" t="s">
        <v>3675</v>
      </c>
      <c r="K601" s="626" t="s">
        <v>3559</v>
      </c>
      <c r="L601" s="627">
        <v>398.02</v>
      </c>
      <c r="M601" s="627">
        <v>398.02</v>
      </c>
      <c r="N601" s="626">
        <v>1</v>
      </c>
      <c r="O601" s="690">
        <v>1</v>
      </c>
      <c r="P601" s="627"/>
      <c r="Q601" s="642">
        <v>0</v>
      </c>
      <c r="R601" s="626"/>
      <c r="S601" s="642">
        <v>0</v>
      </c>
      <c r="T601" s="690"/>
      <c r="U601" s="672">
        <v>0</v>
      </c>
    </row>
    <row r="602" spans="1:21" ht="14.4" customHeight="1" x14ac:dyDescent="0.3">
      <c r="A602" s="625">
        <v>50</v>
      </c>
      <c r="B602" s="626" t="s">
        <v>537</v>
      </c>
      <c r="C602" s="626">
        <v>89301502</v>
      </c>
      <c r="D602" s="688" t="s">
        <v>4149</v>
      </c>
      <c r="E602" s="689" t="s">
        <v>3023</v>
      </c>
      <c r="F602" s="626" t="s">
        <v>3007</v>
      </c>
      <c r="G602" s="626" t="s">
        <v>3036</v>
      </c>
      <c r="H602" s="626" t="s">
        <v>1511</v>
      </c>
      <c r="I602" s="626" t="s">
        <v>3674</v>
      </c>
      <c r="J602" s="626" t="s">
        <v>3675</v>
      </c>
      <c r="K602" s="626" t="s">
        <v>3559</v>
      </c>
      <c r="L602" s="627">
        <v>655.86</v>
      </c>
      <c r="M602" s="627">
        <v>1311.72</v>
      </c>
      <c r="N602" s="626">
        <v>2</v>
      </c>
      <c r="O602" s="690">
        <v>1.5</v>
      </c>
      <c r="P602" s="627">
        <v>655.86</v>
      </c>
      <c r="Q602" s="642">
        <v>0.5</v>
      </c>
      <c r="R602" s="626">
        <v>1</v>
      </c>
      <c r="S602" s="642">
        <v>0.5</v>
      </c>
      <c r="T602" s="690">
        <v>0.5</v>
      </c>
      <c r="U602" s="672">
        <v>0.33333333333333331</v>
      </c>
    </row>
    <row r="603" spans="1:21" ht="14.4" customHeight="1" x14ac:dyDescent="0.3">
      <c r="A603" s="625">
        <v>50</v>
      </c>
      <c r="B603" s="626" t="s">
        <v>537</v>
      </c>
      <c r="C603" s="626">
        <v>89301502</v>
      </c>
      <c r="D603" s="688" t="s">
        <v>4149</v>
      </c>
      <c r="E603" s="689" t="s">
        <v>3023</v>
      </c>
      <c r="F603" s="626" t="s">
        <v>3007</v>
      </c>
      <c r="G603" s="626" t="s">
        <v>3036</v>
      </c>
      <c r="H603" s="626" t="s">
        <v>1511</v>
      </c>
      <c r="I603" s="626" t="s">
        <v>3676</v>
      </c>
      <c r="J603" s="626" t="s">
        <v>2865</v>
      </c>
      <c r="K603" s="626" t="s">
        <v>3677</v>
      </c>
      <c r="L603" s="627">
        <v>796.04</v>
      </c>
      <c r="M603" s="627">
        <v>5572.28</v>
      </c>
      <c r="N603" s="626">
        <v>7</v>
      </c>
      <c r="O603" s="690">
        <v>4.5</v>
      </c>
      <c r="P603" s="627">
        <v>1592.08</v>
      </c>
      <c r="Q603" s="642">
        <v>0.2857142857142857</v>
      </c>
      <c r="R603" s="626">
        <v>2</v>
      </c>
      <c r="S603" s="642">
        <v>0.2857142857142857</v>
      </c>
      <c r="T603" s="690">
        <v>1.5</v>
      </c>
      <c r="U603" s="672">
        <v>0.33333333333333331</v>
      </c>
    </row>
    <row r="604" spans="1:21" ht="14.4" customHeight="1" x14ac:dyDescent="0.3">
      <c r="A604" s="625">
        <v>50</v>
      </c>
      <c r="B604" s="626" t="s">
        <v>537</v>
      </c>
      <c r="C604" s="626">
        <v>89301502</v>
      </c>
      <c r="D604" s="688" t="s">
        <v>4149</v>
      </c>
      <c r="E604" s="689" t="s">
        <v>3023</v>
      </c>
      <c r="F604" s="626" t="s">
        <v>3007</v>
      </c>
      <c r="G604" s="626" t="s">
        <v>3036</v>
      </c>
      <c r="H604" s="626" t="s">
        <v>1511</v>
      </c>
      <c r="I604" s="626" t="s">
        <v>3676</v>
      </c>
      <c r="J604" s="626" t="s">
        <v>2865</v>
      </c>
      <c r="K604" s="626" t="s">
        <v>3677</v>
      </c>
      <c r="L604" s="627">
        <v>874.69</v>
      </c>
      <c r="M604" s="627">
        <v>3498.76</v>
      </c>
      <c r="N604" s="626">
        <v>4</v>
      </c>
      <c r="O604" s="690">
        <v>2.5</v>
      </c>
      <c r="P604" s="627">
        <v>874.69</v>
      </c>
      <c r="Q604" s="642">
        <v>0.25</v>
      </c>
      <c r="R604" s="626">
        <v>1</v>
      </c>
      <c r="S604" s="642">
        <v>0.25</v>
      </c>
      <c r="T604" s="690">
        <v>0.5</v>
      </c>
      <c r="U604" s="672">
        <v>0.2</v>
      </c>
    </row>
    <row r="605" spans="1:21" ht="14.4" customHeight="1" x14ac:dyDescent="0.3">
      <c r="A605" s="625">
        <v>50</v>
      </c>
      <c r="B605" s="626" t="s">
        <v>537</v>
      </c>
      <c r="C605" s="626">
        <v>89301502</v>
      </c>
      <c r="D605" s="688" t="s">
        <v>4149</v>
      </c>
      <c r="E605" s="689" t="s">
        <v>3023</v>
      </c>
      <c r="F605" s="626" t="s">
        <v>3007</v>
      </c>
      <c r="G605" s="626" t="s">
        <v>3036</v>
      </c>
      <c r="H605" s="626" t="s">
        <v>1511</v>
      </c>
      <c r="I605" s="626" t="s">
        <v>1707</v>
      </c>
      <c r="J605" s="626" t="s">
        <v>1712</v>
      </c>
      <c r="K605" s="626" t="s">
        <v>1742</v>
      </c>
      <c r="L605" s="627">
        <v>349.67</v>
      </c>
      <c r="M605" s="627">
        <v>2098.02</v>
      </c>
      <c r="N605" s="626">
        <v>6</v>
      </c>
      <c r="O605" s="690">
        <v>1</v>
      </c>
      <c r="P605" s="627"/>
      <c r="Q605" s="642">
        <v>0</v>
      </c>
      <c r="R605" s="626"/>
      <c r="S605" s="642">
        <v>0</v>
      </c>
      <c r="T605" s="690"/>
      <c r="U605" s="672">
        <v>0</v>
      </c>
    </row>
    <row r="606" spans="1:21" ht="14.4" customHeight="1" x14ac:dyDescent="0.3">
      <c r="A606" s="625">
        <v>50</v>
      </c>
      <c r="B606" s="626" t="s">
        <v>537</v>
      </c>
      <c r="C606" s="626">
        <v>89301502</v>
      </c>
      <c r="D606" s="688" t="s">
        <v>4149</v>
      </c>
      <c r="E606" s="689" t="s">
        <v>3023</v>
      </c>
      <c r="F606" s="626" t="s">
        <v>3007</v>
      </c>
      <c r="G606" s="626" t="s">
        <v>3036</v>
      </c>
      <c r="H606" s="626" t="s">
        <v>1511</v>
      </c>
      <c r="I606" s="626" t="s">
        <v>1711</v>
      </c>
      <c r="J606" s="626" t="s">
        <v>1712</v>
      </c>
      <c r="K606" s="626" t="s">
        <v>2866</v>
      </c>
      <c r="L606" s="627">
        <v>1165.58</v>
      </c>
      <c r="M606" s="627">
        <v>12821.38</v>
      </c>
      <c r="N606" s="626">
        <v>11</v>
      </c>
      <c r="O606" s="690">
        <v>8</v>
      </c>
      <c r="P606" s="627">
        <v>4662.32</v>
      </c>
      <c r="Q606" s="642">
        <v>0.36363636363636365</v>
      </c>
      <c r="R606" s="626">
        <v>4</v>
      </c>
      <c r="S606" s="642">
        <v>0.36363636363636365</v>
      </c>
      <c r="T606" s="690">
        <v>2.5</v>
      </c>
      <c r="U606" s="672">
        <v>0.3125</v>
      </c>
    </row>
    <row r="607" spans="1:21" ht="14.4" customHeight="1" x14ac:dyDescent="0.3">
      <c r="A607" s="625">
        <v>50</v>
      </c>
      <c r="B607" s="626" t="s">
        <v>537</v>
      </c>
      <c r="C607" s="626">
        <v>89301502</v>
      </c>
      <c r="D607" s="688" t="s">
        <v>4149</v>
      </c>
      <c r="E607" s="689" t="s">
        <v>3023</v>
      </c>
      <c r="F607" s="626" t="s">
        <v>3007</v>
      </c>
      <c r="G607" s="626" t="s">
        <v>3036</v>
      </c>
      <c r="H607" s="626" t="s">
        <v>1511</v>
      </c>
      <c r="I607" s="626" t="s">
        <v>1711</v>
      </c>
      <c r="J607" s="626" t="s">
        <v>1712</v>
      </c>
      <c r="K607" s="626" t="s">
        <v>2866</v>
      </c>
      <c r="L607" s="627">
        <v>1224.67</v>
      </c>
      <c r="M607" s="627">
        <v>12246.7</v>
      </c>
      <c r="N607" s="626">
        <v>10</v>
      </c>
      <c r="O607" s="690">
        <v>7.5</v>
      </c>
      <c r="P607" s="627">
        <v>2449.34</v>
      </c>
      <c r="Q607" s="642">
        <v>0.2</v>
      </c>
      <c r="R607" s="626">
        <v>2</v>
      </c>
      <c r="S607" s="642">
        <v>0.2</v>
      </c>
      <c r="T607" s="690">
        <v>1.5</v>
      </c>
      <c r="U607" s="672">
        <v>0.2</v>
      </c>
    </row>
    <row r="608" spans="1:21" ht="14.4" customHeight="1" x14ac:dyDescent="0.3">
      <c r="A608" s="625">
        <v>50</v>
      </c>
      <c r="B608" s="626" t="s">
        <v>537</v>
      </c>
      <c r="C608" s="626">
        <v>89301502</v>
      </c>
      <c r="D608" s="688" t="s">
        <v>4149</v>
      </c>
      <c r="E608" s="689" t="s">
        <v>3023</v>
      </c>
      <c r="F608" s="626" t="s">
        <v>3007</v>
      </c>
      <c r="G608" s="626" t="s">
        <v>3036</v>
      </c>
      <c r="H608" s="626" t="s">
        <v>1511</v>
      </c>
      <c r="I608" s="626" t="s">
        <v>3345</v>
      </c>
      <c r="J608" s="626" t="s">
        <v>3346</v>
      </c>
      <c r="K608" s="626" t="s">
        <v>3347</v>
      </c>
      <c r="L608" s="627">
        <v>466.46</v>
      </c>
      <c r="M608" s="627">
        <v>1399.3799999999999</v>
      </c>
      <c r="N608" s="626">
        <v>3</v>
      </c>
      <c r="O608" s="690">
        <v>0.5</v>
      </c>
      <c r="P608" s="627"/>
      <c r="Q608" s="642">
        <v>0</v>
      </c>
      <c r="R608" s="626"/>
      <c r="S608" s="642">
        <v>0</v>
      </c>
      <c r="T608" s="690"/>
      <c r="U608" s="672">
        <v>0</v>
      </c>
    </row>
    <row r="609" spans="1:21" ht="14.4" customHeight="1" x14ac:dyDescent="0.3">
      <c r="A609" s="625">
        <v>50</v>
      </c>
      <c r="B609" s="626" t="s">
        <v>537</v>
      </c>
      <c r="C609" s="626">
        <v>89301502</v>
      </c>
      <c r="D609" s="688" t="s">
        <v>4149</v>
      </c>
      <c r="E609" s="689" t="s">
        <v>3023</v>
      </c>
      <c r="F609" s="626" t="s">
        <v>3007</v>
      </c>
      <c r="G609" s="626" t="s">
        <v>3474</v>
      </c>
      <c r="H609" s="626" t="s">
        <v>1511</v>
      </c>
      <c r="I609" s="626" t="s">
        <v>3678</v>
      </c>
      <c r="J609" s="626" t="s">
        <v>2962</v>
      </c>
      <c r="K609" s="626" t="s">
        <v>1260</v>
      </c>
      <c r="L609" s="627">
        <v>833.79</v>
      </c>
      <c r="M609" s="627">
        <v>833.79</v>
      </c>
      <c r="N609" s="626">
        <v>1</v>
      </c>
      <c r="O609" s="690">
        <v>0.5</v>
      </c>
      <c r="P609" s="627">
        <v>833.79</v>
      </c>
      <c r="Q609" s="642">
        <v>1</v>
      </c>
      <c r="R609" s="626">
        <v>1</v>
      </c>
      <c r="S609" s="642">
        <v>1</v>
      </c>
      <c r="T609" s="690">
        <v>0.5</v>
      </c>
      <c r="U609" s="672">
        <v>1</v>
      </c>
    </row>
    <row r="610" spans="1:21" ht="14.4" customHeight="1" x14ac:dyDescent="0.3">
      <c r="A610" s="625">
        <v>50</v>
      </c>
      <c r="B610" s="626" t="s">
        <v>537</v>
      </c>
      <c r="C610" s="626">
        <v>89301502</v>
      </c>
      <c r="D610" s="688" t="s">
        <v>4149</v>
      </c>
      <c r="E610" s="689" t="s">
        <v>3023</v>
      </c>
      <c r="F610" s="626" t="s">
        <v>3007</v>
      </c>
      <c r="G610" s="626" t="s">
        <v>3474</v>
      </c>
      <c r="H610" s="626" t="s">
        <v>1511</v>
      </c>
      <c r="I610" s="626" t="s">
        <v>3475</v>
      </c>
      <c r="J610" s="626" t="s">
        <v>3476</v>
      </c>
      <c r="K610" s="626" t="s">
        <v>1260</v>
      </c>
      <c r="L610" s="627">
        <v>772.93</v>
      </c>
      <c r="M610" s="627">
        <v>6956.369999999999</v>
      </c>
      <c r="N610" s="626">
        <v>9</v>
      </c>
      <c r="O610" s="690">
        <v>8</v>
      </c>
      <c r="P610" s="627">
        <v>3864.6499999999996</v>
      </c>
      <c r="Q610" s="642">
        <v>0.55555555555555558</v>
      </c>
      <c r="R610" s="626">
        <v>5</v>
      </c>
      <c r="S610" s="642">
        <v>0.55555555555555558</v>
      </c>
      <c r="T610" s="690">
        <v>5</v>
      </c>
      <c r="U610" s="672">
        <v>0.625</v>
      </c>
    </row>
    <row r="611" spans="1:21" ht="14.4" customHeight="1" x14ac:dyDescent="0.3">
      <c r="A611" s="625">
        <v>50</v>
      </c>
      <c r="B611" s="626" t="s">
        <v>537</v>
      </c>
      <c r="C611" s="626">
        <v>89301502</v>
      </c>
      <c r="D611" s="688" t="s">
        <v>4149</v>
      </c>
      <c r="E611" s="689" t="s">
        <v>3023</v>
      </c>
      <c r="F611" s="626" t="s">
        <v>3007</v>
      </c>
      <c r="G611" s="626" t="s">
        <v>3474</v>
      </c>
      <c r="H611" s="626" t="s">
        <v>1511</v>
      </c>
      <c r="I611" s="626" t="s">
        <v>3679</v>
      </c>
      <c r="J611" s="626" t="s">
        <v>3476</v>
      </c>
      <c r="K611" s="626" t="s">
        <v>1260</v>
      </c>
      <c r="L611" s="627">
        <v>0</v>
      </c>
      <c r="M611" s="627">
        <v>0</v>
      </c>
      <c r="N611" s="626">
        <v>3</v>
      </c>
      <c r="O611" s="690">
        <v>2.5</v>
      </c>
      <c r="P611" s="627"/>
      <c r="Q611" s="642"/>
      <c r="R611" s="626"/>
      <c r="S611" s="642">
        <v>0</v>
      </c>
      <c r="T611" s="690"/>
      <c r="U611" s="672">
        <v>0</v>
      </c>
    </row>
    <row r="612" spans="1:21" ht="14.4" customHeight="1" x14ac:dyDescent="0.3">
      <c r="A612" s="625">
        <v>50</v>
      </c>
      <c r="B612" s="626" t="s">
        <v>537</v>
      </c>
      <c r="C612" s="626">
        <v>89301502</v>
      </c>
      <c r="D612" s="688" t="s">
        <v>4149</v>
      </c>
      <c r="E612" s="689" t="s">
        <v>3023</v>
      </c>
      <c r="F612" s="626" t="s">
        <v>3007</v>
      </c>
      <c r="G612" s="626" t="s">
        <v>3474</v>
      </c>
      <c r="H612" s="626" t="s">
        <v>1511</v>
      </c>
      <c r="I612" s="626" t="s">
        <v>3680</v>
      </c>
      <c r="J612" s="626" t="s">
        <v>2962</v>
      </c>
      <c r="K612" s="626" t="s">
        <v>1260</v>
      </c>
      <c r="L612" s="627">
        <v>0</v>
      </c>
      <c r="M612" s="627">
        <v>0</v>
      </c>
      <c r="N612" s="626">
        <v>1</v>
      </c>
      <c r="O612" s="690">
        <v>0.5</v>
      </c>
      <c r="P612" s="627"/>
      <c r="Q612" s="642"/>
      <c r="R612" s="626"/>
      <c r="S612" s="642">
        <v>0</v>
      </c>
      <c r="T612" s="690"/>
      <c r="U612" s="672">
        <v>0</v>
      </c>
    </row>
    <row r="613" spans="1:21" ht="14.4" customHeight="1" x14ac:dyDescent="0.3">
      <c r="A613" s="625">
        <v>50</v>
      </c>
      <c r="B613" s="626" t="s">
        <v>537</v>
      </c>
      <c r="C613" s="626">
        <v>89301502</v>
      </c>
      <c r="D613" s="688" t="s">
        <v>4149</v>
      </c>
      <c r="E613" s="689" t="s">
        <v>3023</v>
      </c>
      <c r="F613" s="626" t="s">
        <v>3007</v>
      </c>
      <c r="G613" s="626" t="s">
        <v>3474</v>
      </c>
      <c r="H613" s="626" t="s">
        <v>1511</v>
      </c>
      <c r="I613" s="626" t="s">
        <v>2436</v>
      </c>
      <c r="J613" s="626" t="s">
        <v>2962</v>
      </c>
      <c r="K613" s="626" t="s">
        <v>1097</v>
      </c>
      <c r="L613" s="627">
        <v>277.93</v>
      </c>
      <c r="M613" s="627">
        <v>1667.58</v>
      </c>
      <c r="N613" s="626">
        <v>6</v>
      </c>
      <c r="O613" s="690">
        <v>1</v>
      </c>
      <c r="P613" s="627"/>
      <c r="Q613" s="642">
        <v>0</v>
      </c>
      <c r="R613" s="626"/>
      <c r="S613" s="642">
        <v>0</v>
      </c>
      <c r="T613" s="690"/>
      <c r="U613" s="672">
        <v>0</v>
      </c>
    </row>
    <row r="614" spans="1:21" ht="14.4" customHeight="1" x14ac:dyDescent="0.3">
      <c r="A614" s="625">
        <v>50</v>
      </c>
      <c r="B614" s="626" t="s">
        <v>537</v>
      </c>
      <c r="C614" s="626">
        <v>89301502</v>
      </c>
      <c r="D614" s="688" t="s">
        <v>4149</v>
      </c>
      <c r="E614" s="689" t="s">
        <v>3023</v>
      </c>
      <c r="F614" s="626" t="s">
        <v>3007</v>
      </c>
      <c r="G614" s="626" t="s">
        <v>3444</v>
      </c>
      <c r="H614" s="626" t="s">
        <v>536</v>
      </c>
      <c r="I614" s="626" t="s">
        <v>3681</v>
      </c>
      <c r="J614" s="626" t="s">
        <v>3682</v>
      </c>
      <c r="K614" s="626" t="s">
        <v>3683</v>
      </c>
      <c r="L614" s="627">
        <v>111.13</v>
      </c>
      <c r="M614" s="627">
        <v>222.26</v>
      </c>
      <c r="N614" s="626">
        <v>2</v>
      </c>
      <c r="O614" s="690">
        <v>1</v>
      </c>
      <c r="P614" s="627">
        <v>222.26</v>
      </c>
      <c r="Q614" s="642">
        <v>1</v>
      </c>
      <c r="R614" s="626">
        <v>2</v>
      </c>
      <c r="S614" s="642">
        <v>1</v>
      </c>
      <c r="T614" s="690">
        <v>1</v>
      </c>
      <c r="U614" s="672">
        <v>1</v>
      </c>
    </row>
    <row r="615" spans="1:21" ht="14.4" customHeight="1" x14ac:dyDescent="0.3">
      <c r="A615" s="625">
        <v>50</v>
      </c>
      <c r="B615" s="626" t="s">
        <v>537</v>
      </c>
      <c r="C615" s="626">
        <v>89301502</v>
      </c>
      <c r="D615" s="688" t="s">
        <v>4149</v>
      </c>
      <c r="E615" s="689" t="s">
        <v>3023</v>
      </c>
      <c r="F615" s="626" t="s">
        <v>3007</v>
      </c>
      <c r="G615" s="626" t="s">
        <v>3444</v>
      </c>
      <c r="H615" s="626" t="s">
        <v>536</v>
      </c>
      <c r="I615" s="626" t="s">
        <v>3684</v>
      </c>
      <c r="J615" s="626" t="s">
        <v>3685</v>
      </c>
      <c r="K615" s="626" t="s">
        <v>2564</v>
      </c>
      <c r="L615" s="627">
        <v>222.25</v>
      </c>
      <c r="M615" s="627">
        <v>222.25</v>
      </c>
      <c r="N615" s="626">
        <v>1</v>
      </c>
      <c r="O615" s="690">
        <v>1</v>
      </c>
      <c r="P615" s="627">
        <v>222.25</v>
      </c>
      <c r="Q615" s="642">
        <v>1</v>
      </c>
      <c r="R615" s="626">
        <v>1</v>
      </c>
      <c r="S615" s="642">
        <v>1</v>
      </c>
      <c r="T615" s="690">
        <v>1</v>
      </c>
      <c r="U615" s="672">
        <v>1</v>
      </c>
    </row>
    <row r="616" spans="1:21" ht="14.4" customHeight="1" x14ac:dyDescent="0.3">
      <c r="A616" s="625">
        <v>50</v>
      </c>
      <c r="B616" s="626" t="s">
        <v>537</v>
      </c>
      <c r="C616" s="626">
        <v>89301502</v>
      </c>
      <c r="D616" s="688" t="s">
        <v>4149</v>
      </c>
      <c r="E616" s="689" t="s">
        <v>3023</v>
      </c>
      <c r="F616" s="626" t="s">
        <v>3007</v>
      </c>
      <c r="G616" s="626" t="s">
        <v>3444</v>
      </c>
      <c r="H616" s="626" t="s">
        <v>1511</v>
      </c>
      <c r="I616" s="626" t="s">
        <v>2562</v>
      </c>
      <c r="J616" s="626" t="s">
        <v>2563</v>
      </c>
      <c r="K616" s="626" t="s">
        <v>2564</v>
      </c>
      <c r="L616" s="627">
        <v>222.25</v>
      </c>
      <c r="M616" s="627">
        <v>444.5</v>
      </c>
      <c r="N616" s="626">
        <v>2</v>
      </c>
      <c r="O616" s="690">
        <v>1.5</v>
      </c>
      <c r="P616" s="627">
        <v>222.25</v>
      </c>
      <c r="Q616" s="642">
        <v>0.5</v>
      </c>
      <c r="R616" s="626">
        <v>1</v>
      </c>
      <c r="S616" s="642">
        <v>0.5</v>
      </c>
      <c r="T616" s="690">
        <v>1</v>
      </c>
      <c r="U616" s="672">
        <v>0.66666666666666663</v>
      </c>
    </row>
    <row r="617" spans="1:21" ht="14.4" customHeight="1" x14ac:dyDescent="0.3">
      <c r="A617" s="625">
        <v>50</v>
      </c>
      <c r="B617" s="626" t="s">
        <v>537</v>
      </c>
      <c r="C617" s="626">
        <v>89301502</v>
      </c>
      <c r="D617" s="688" t="s">
        <v>4149</v>
      </c>
      <c r="E617" s="689" t="s">
        <v>3023</v>
      </c>
      <c r="F617" s="626" t="s">
        <v>3007</v>
      </c>
      <c r="G617" s="626" t="s">
        <v>3300</v>
      </c>
      <c r="H617" s="626" t="s">
        <v>1511</v>
      </c>
      <c r="I617" s="626" t="s">
        <v>1580</v>
      </c>
      <c r="J617" s="626" t="s">
        <v>1581</v>
      </c>
      <c r="K617" s="626" t="s">
        <v>1582</v>
      </c>
      <c r="L617" s="627">
        <v>41.89</v>
      </c>
      <c r="M617" s="627">
        <v>167.56</v>
      </c>
      <c r="N617" s="626">
        <v>4</v>
      </c>
      <c r="O617" s="690">
        <v>1</v>
      </c>
      <c r="P617" s="627">
        <v>83.78</v>
      </c>
      <c r="Q617" s="642">
        <v>0.5</v>
      </c>
      <c r="R617" s="626">
        <v>2</v>
      </c>
      <c r="S617" s="642">
        <v>0.5</v>
      </c>
      <c r="T617" s="690">
        <v>0.5</v>
      </c>
      <c r="U617" s="672">
        <v>0.5</v>
      </c>
    </row>
    <row r="618" spans="1:21" ht="14.4" customHeight="1" x14ac:dyDescent="0.3">
      <c r="A618" s="625">
        <v>50</v>
      </c>
      <c r="B618" s="626" t="s">
        <v>537</v>
      </c>
      <c r="C618" s="626">
        <v>89301502</v>
      </c>
      <c r="D618" s="688" t="s">
        <v>4149</v>
      </c>
      <c r="E618" s="689" t="s">
        <v>3023</v>
      </c>
      <c r="F618" s="626" t="s">
        <v>3007</v>
      </c>
      <c r="G618" s="626" t="s">
        <v>3300</v>
      </c>
      <c r="H618" s="626" t="s">
        <v>1511</v>
      </c>
      <c r="I618" s="626" t="s">
        <v>3481</v>
      </c>
      <c r="J618" s="626" t="s">
        <v>1581</v>
      </c>
      <c r="K618" s="626" t="s">
        <v>3482</v>
      </c>
      <c r="L618" s="627">
        <v>146.63</v>
      </c>
      <c r="M618" s="627">
        <v>879.78</v>
      </c>
      <c r="N618" s="626">
        <v>6</v>
      </c>
      <c r="O618" s="690">
        <v>3</v>
      </c>
      <c r="P618" s="627">
        <v>439.89</v>
      </c>
      <c r="Q618" s="642">
        <v>0.5</v>
      </c>
      <c r="R618" s="626">
        <v>3</v>
      </c>
      <c r="S618" s="642">
        <v>0.5</v>
      </c>
      <c r="T618" s="690">
        <v>1.5</v>
      </c>
      <c r="U618" s="672">
        <v>0.5</v>
      </c>
    </row>
    <row r="619" spans="1:21" ht="14.4" customHeight="1" x14ac:dyDescent="0.3">
      <c r="A619" s="625">
        <v>50</v>
      </c>
      <c r="B619" s="626" t="s">
        <v>537</v>
      </c>
      <c r="C619" s="626">
        <v>89301502</v>
      </c>
      <c r="D619" s="688" t="s">
        <v>4149</v>
      </c>
      <c r="E619" s="689" t="s">
        <v>3023</v>
      </c>
      <c r="F619" s="626" t="s">
        <v>3007</v>
      </c>
      <c r="G619" s="626" t="s">
        <v>3046</v>
      </c>
      <c r="H619" s="626" t="s">
        <v>536</v>
      </c>
      <c r="I619" s="626" t="s">
        <v>564</v>
      </c>
      <c r="J619" s="626" t="s">
        <v>2843</v>
      </c>
      <c r="K619" s="626" t="s">
        <v>2844</v>
      </c>
      <c r="L619" s="627">
        <v>31.43</v>
      </c>
      <c r="M619" s="627">
        <v>345.73</v>
      </c>
      <c r="N619" s="626">
        <v>11</v>
      </c>
      <c r="O619" s="690">
        <v>1.5</v>
      </c>
      <c r="P619" s="627">
        <v>220.01</v>
      </c>
      <c r="Q619" s="642">
        <v>0.63636363636363635</v>
      </c>
      <c r="R619" s="626">
        <v>7</v>
      </c>
      <c r="S619" s="642">
        <v>0.63636363636363635</v>
      </c>
      <c r="T619" s="690">
        <v>1</v>
      </c>
      <c r="U619" s="672">
        <v>0.66666666666666663</v>
      </c>
    </row>
    <row r="620" spans="1:21" ht="14.4" customHeight="1" x14ac:dyDescent="0.3">
      <c r="A620" s="625">
        <v>50</v>
      </c>
      <c r="B620" s="626" t="s">
        <v>537</v>
      </c>
      <c r="C620" s="626">
        <v>89301502</v>
      </c>
      <c r="D620" s="688" t="s">
        <v>4149</v>
      </c>
      <c r="E620" s="689" t="s">
        <v>3023</v>
      </c>
      <c r="F620" s="626" t="s">
        <v>3007</v>
      </c>
      <c r="G620" s="626" t="s">
        <v>3046</v>
      </c>
      <c r="H620" s="626" t="s">
        <v>536</v>
      </c>
      <c r="I620" s="626" t="s">
        <v>3047</v>
      </c>
      <c r="J620" s="626" t="s">
        <v>3048</v>
      </c>
      <c r="K620" s="626" t="s">
        <v>2107</v>
      </c>
      <c r="L620" s="627">
        <v>41.89</v>
      </c>
      <c r="M620" s="627">
        <v>544.56999999999994</v>
      </c>
      <c r="N620" s="626">
        <v>13</v>
      </c>
      <c r="O620" s="690">
        <v>3</v>
      </c>
      <c r="P620" s="627">
        <v>377.01</v>
      </c>
      <c r="Q620" s="642">
        <v>0.6923076923076924</v>
      </c>
      <c r="R620" s="626">
        <v>9</v>
      </c>
      <c r="S620" s="642">
        <v>0.69230769230769229</v>
      </c>
      <c r="T620" s="690">
        <v>2</v>
      </c>
      <c r="U620" s="672">
        <v>0.66666666666666663</v>
      </c>
    </row>
    <row r="621" spans="1:21" ht="14.4" customHeight="1" x14ac:dyDescent="0.3">
      <c r="A621" s="625">
        <v>50</v>
      </c>
      <c r="B621" s="626" t="s">
        <v>537</v>
      </c>
      <c r="C621" s="626">
        <v>89301502</v>
      </c>
      <c r="D621" s="688" t="s">
        <v>4149</v>
      </c>
      <c r="E621" s="689" t="s">
        <v>3023</v>
      </c>
      <c r="F621" s="626" t="s">
        <v>3007</v>
      </c>
      <c r="G621" s="626" t="s">
        <v>3046</v>
      </c>
      <c r="H621" s="626" t="s">
        <v>536</v>
      </c>
      <c r="I621" s="626" t="s">
        <v>3274</v>
      </c>
      <c r="J621" s="626" t="s">
        <v>3275</v>
      </c>
      <c r="K621" s="626" t="s">
        <v>574</v>
      </c>
      <c r="L621" s="627">
        <v>56.02</v>
      </c>
      <c r="M621" s="627">
        <v>392.14000000000004</v>
      </c>
      <c r="N621" s="626">
        <v>7</v>
      </c>
      <c r="O621" s="690">
        <v>2.5</v>
      </c>
      <c r="P621" s="627">
        <v>280.10000000000002</v>
      </c>
      <c r="Q621" s="642">
        <v>0.7142857142857143</v>
      </c>
      <c r="R621" s="626">
        <v>5</v>
      </c>
      <c r="S621" s="642">
        <v>0.7142857142857143</v>
      </c>
      <c r="T621" s="690">
        <v>1.5</v>
      </c>
      <c r="U621" s="672">
        <v>0.6</v>
      </c>
    </row>
    <row r="622" spans="1:21" ht="14.4" customHeight="1" x14ac:dyDescent="0.3">
      <c r="A622" s="625">
        <v>50</v>
      </c>
      <c r="B622" s="626" t="s">
        <v>537</v>
      </c>
      <c r="C622" s="626">
        <v>89301502</v>
      </c>
      <c r="D622" s="688" t="s">
        <v>4149</v>
      </c>
      <c r="E622" s="689" t="s">
        <v>3023</v>
      </c>
      <c r="F622" s="626" t="s">
        <v>3007</v>
      </c>
      <c r="G622" s="626" t="s">
        <v>3046</v>
      </c>
      <c r="H622" s="626" t="s">
        <v>1511</v>
      </c>
      <c r="I622" s="626" t="s">
        <v>1574</v>
      </c>
      <c r="J622" s="626" t="s">
        <v>1575</v>
      </c>
      <c r="K622" s="626" t="s">
        <v>604</v>
      </c>
      <c r="L622" s="627">
        <v>44.89</v>
      </c>
      <c r="M622" s="627">
        <v>1122.25</v>
      </c>
      <c r="N622" s="626">
        <v>25</v>
      </c>
      <c r="O622" s="690">
        <v>6</v>
      </c>
      <c r="P622" s="627">
        <v>583.56999999999994</v>
      </c>
      <c r="Q622" s="642">
        <v>0.51999999999999991</v>
      </c>
      <c r="R622" s="626">
        <v>13</v>
      </c>
      <c r="S622" s="642">
        <v>0.52</v>
      </c>
      <c r="T622" s="690">
        <v>3.5</v>
      </c>
      <c r="U622" s="672">
        <v>0.58333333333333337</v>
      </c>
    </row>
    <row r="623" spans="1:21" ht="14.4" customHeight="1" x14ac:dyDescent="0.3">
      <c r="A623" s="625">
        <v>50</v>
      </c>
      <c r="B623" s="626" t="s">
        <v>537</v>
      </c>
      <c r="C623" s="626">
        <v>89301502</v>
      </c>
      <c r="D623" s="688" t="s">
        <v>4149</v>
      </c>
      <c r="E623" s="689" t="s">
        <v>3023</v>
      </c>
      <c r="F623" s="626" t="s">
        <v>3007</v>
      </c>
      <c r="G623" s="626" t="s">
        <v>3046</v>
      </c>
      <c r="H623" s="626" t="s">
        <v>536</v>
      </c>
      <c r="I623" s="626" t="s">
        <v>3686</v>
      </c>
      <c r="J623" s="626" t="s">
        <v>3687</v>
      </c>
      <c r="K623" s="626" t="s">
        <v>1720</v>
      </c>
      <c r="L623" s="627">
        <v>60.02</v>
      </c>
      <c r="M623" s="627">
        <v>120.04</v>
      </c>
      <c r="N623" s="626">
        <v>2</v>
      </c>
      <c r="O623" s="690">
        <v>0.5</v>
      </c>
      <c r="P623" s="627">
        <v>120.04</v>
      </c>
      <c r="Q623" s="642">
        <v>1</v>
      </c>
      <c r="R623" s="626">
        <v>2</v>
      </c>
      <c r="S623" s="642">
        <v>1</v>
      </c>
      <c r="T623" s="690">
        <v>0.5</v>
      </c>
      <c r="U623" s="672">
        <v>1</v>
      </c>
    </row>
    <row r="624" spans="1:21" ht="14.4" customHeight="1" x14ac:dyDescent="0.3">
      <c r="A624" s="625">
        <v>50</v>
      </c>
      <c r="B624" s="626" t="s">
        <v>537</v>
      </c>
      <c r="C624" s="626">
        <v>89301502</v>
      </c>
      <c r="D624" s="688" t="s">
        <v>4149</v>
      </c>
      <c r="E624" s="689" t="s">
        <v>3023</v>
      </c>
      <c r="F624" s="626" t="s">
        <v>3007</v>
      </c>
      <c r="G624" s="626" t="s">
        <v>3046</v>
      </c>
      <c r="H624" s="626" t="s">
        <v>536</v>
      </c>
      <c r="I624" s="626" t="s">
        <v>3228</v>
      </c>
      <c r="J624" s="626" t="s">
        <v>3229</v>
      </c>
      <c r="K624" s="626" t="s">
        <v>604</v>
      </c>
      <c r="L624" s="627">
        <v>44.89</v>
      </c>
      <c r="M624" s="627">
        <v>493.78999999999996</v>
      </c>
      <c r="N624" s="626">
        <v>11</v>
      </c>
      <c r="O624" s="690">
        <v>4</v>
      </c>
      <c r="P624" s="627">
        <v>44.89</v>
      </c>
      <c r="Q624" s="642">
        <v>9.0909090909090912E-2</v>
      </c>
      <c r="R624" s="626">
        <v>1</v>
      </c>
      <c r="S624" s="642">
        <v>9.0909090909090912E-2</v>
      </c>
      <c r="T624" s="690">
        <v>1</v>
      </c>
      <c r="U624" s="672">
        <v>0.25</v>
      </c>
    </row>
    <row r="625" spans="1:21" ht="14.4" customHeight="1" x14ac:dyDescent="0.3">
      <c r="A625" s="625">
        <v>50</v>
      </c>
      <c r="B625" s="626" t="s">
        <v>537</v>
      </c>
      <c r="C625" s="626">
        <v>89301502</v>
      </c>
      <c r="D625" s="688" t="s">
        <v>4149</v>
      </c>
      <c r="E625" s="689" t="s">
        <v>3023</v>
      </c>
      <c r="F625" s="626" t="s">
        <v>3007</v>
      </c>
      <c r="G625" s="626" t="s">
        <v>3688</v>
      </c>
      <c r="H625" s="626" t="s">
        <v>536</v>
      </c>
      <c r="I625" s="626" t="s">
        <v>958</v>
      </c>
      <c r="J625" s="626" t="s">
        <v>3689</v>
      </c>
      <c r="K625" s="626" t="s">
        <v>1653</v>
      </c>
      <c r="L625" s="627">
        <v>0</v>
      </c>
      <c r="M625" s="627">
        <v>0</v>
      </c>
      <c r="N625" s="626">
        <v>8</v>
      </c>
      <c r="O625" s="690">
        <v>3</v>
      </c>
      <c r="P625" s="627"/>
      <c r="Q625" s="642"/>
      <c r="R625" s="626"/>
      <c r="S625" s="642">
        <v>0</v>
      </c>
      <c r="T625" s="690"/>
      <c r="U625" s="672">
        <v>0</v>
      </c>
    </row>
    <row r="626" spans="1:21" ht="14.4" customHeight="1" x14ac:dyDescent="0.3">
      <c r="A626" s="625">
        <v>50</v>
      </c>
      <c r="B626" s="626" t="s">
        <v>537</v>
      </c>
      <c r="C626" s="626">
        <v>89301502</v>
      </c>
      <c r="D626" s="688" t="s">
        <v>4149</v>
      </c>
      <c r="E626" s="689" t="s">
        <v>3023</v>
      </c>
      <c r="F626" s="626" t="s">
        <v>3007</v>
      </c>
      <c r="G626" s="626" t="s">
        <v>3186</v>
      </c>
      <c r="H626" s="626" t="s">
        <v>1511</v>
      </c>
      <c r="I626" s="626" t="s">
        <v>1930</v>
      </c>
      <c r="J626" s="626" t="s">
        <v>1931</v>
      </c>
      <c r="K626" s="626" t="s">
        <v>2894</v>
      </c>
      <c r="L626" s="627">
        <v>184.22</v>
      </c>
      <c r="M626" s="627">
        <v>368.44</v>
      </c>
      <c r="N626" s="626">
        <v>2</v>
      </c>
      <c r="O626" s="690">
        <v>1</v>
      </c>
      <c r="P626" s="627"/>
      <c r="Q626" s="642">
        <v>0</v>
      </c>
      <c r="R626" s="626"/>
      <c r="S626" s="642">
        <v>0</v>
      </c>
      <c r="T626" s="690"/>
      <c r="U626" s="672">
        <v>0</v>
      </c>
    </row>
    <row r="627" spans="1:21" ht="14.4" customHeight="1" x14ac:dyDescent="0.3">
      <c r="A627" s="625">
        <v>50</v>
      </c>
      <c r="B627" s="626" t="s">
        <v>537</v>
      </c>
      <c r="C627" s="626">
        <v>89301502</v>
      </c>
      <c r="D627" s="688" t="s">
        <v>4149</v>
      </c>
      <c r="E627" s="689" t="s">
        <v>3023</v>
      </c>
      <c r="F627" s="626" t="s">
        <v>3007</v>
      </c>
      <c r="G627" s="626" t="s">
        <v>3628</v>
      </c>
      <c r="H627" s="626" t="s">
        <v>536</v>
      </c>
      <c r="I627" s="626" t="s">
        <v>3690</v>
      </c>
      <c r="J627" s="626" t="s">
        <v>3691</v>
      </c>
      <c r="K627" s="626" t="s">
        <v>1403</v>
      </c>
      <c r="L627" s="627">
        <v>413.22</v>
      </c>
      <c r="M627" s="627">
        <v>413.22</v>
      </c>
      <c r="N627" s="626">
        <v>1</v>
      </c>
      <c r="O627" s="690">
        <v>0.5</v>
      </c>
      <c r="P627" s="627"/>
      <c r="Q627" s="642">
        <v>0</v>
      </c>
      <c r="R627" s="626"/>
      <c r="S627" s="642">
        <v>0</v>
      </c>
      <c r="T627" s="690"/>
      <c r="U627" s="672">
        <v>0</v>
      </c>
    </row>
    <row r="628" spans="1:21" ht="14.4" customHeight="1" x14ac:dyDescent="0.3">
      <c r="A628" s="625">
        <v>50</v>
      </c>
      <c r="B628" s="626" t="s">
        <v>537</v>
      </c>
      <c r="C628" s="626">
        <v>89301502</v>
      </c>
      <c r="D628" s="688" t="s">
        <v>4149</v>
      </c>
      <c r="E628" s="689" t="s">
        <v>3023</v>
      </c>
      <c r="F628" s="626" t="s">
        <v>3007</v>
      </c>
      <c r="G628" s="626" t="s">
        <v>3692</v>
      </c>
      <c r="H628" s="626" t="s">
        <v>536</v>
      </c>
      <c r="I628" s="626" t="s">
        <v>3693</v>
      </c>
      <c r="J628" s="626" t="s">
        <v>3694</v>
      </c>
      <c r="K628" s="626" t="s">
        <v>3129</v>
      </c>
      <c r="L628" s="627">
        <v>449.45</v>
      </c>
      <c r="M628" s="627">
        <v>1348.35</v>
      </c>
      <c r="N628" s="626">
        <v>3</v>
      </c>
      <c r="O628" s="690">
        <v>1.5</v>
      </c>
      <c r="P628" s="627"/>
      <c r="Q628" s="642">
        <v>0</v>
      </c>
      <c r="R628" s="626"/>
      <c r="S628" s="642">
        <v>0</v>
      </c>
      <c r="T628" s="690"/>
      <c r="U628" s="672">
        <v>0</v>
      </c>
    </row>
    <row r="629" spans="1:21" ht="14.4" customHeight="1" x14ac:dyDescent="0.3">
      <c r="A629" s="625">
        <v>50</v>
      </c>
      <c r="B629" s="626" t="s">
        <v>537</v>
      </c>
      <c r="C629" s="626">
        <v>89301502</v>
      </c>
      <c r="D629" s="688" t="s">
        <v>4149</v>
      </c>
      <c r="E629" s="689" t="s">
        <v>3023</v>
      </c>
      <c r="F629" s="626" t="s">
        <v>3007</v>
      </c>
      <c r="G629" s="626" t="s">
        <v>3695</v>
      </c>
      <c r="H629" s="626" t="s">
        <v>536</v>
      </c>
      <c r="I629" s="626" t="s">
        <v>3696</v>
      </c>
      <c r="J629" s="626" t="s">
        <v>3697</v>
      </c>
      <c r="K629" s="626" t="s">
        <v>3698</v>
      </c>
      <c r="L629" s="627">
        <v>279.3</v>
      </c>
      <c r="M629" s="627">
        <v>1675.8000000000002</v>
      </c>
      <c r="N629" s="626">
        <v>6</v>
      </c>
      <c r="O629" s="690">
        <v>1.5</v>
      </c>
      <c r="P629" s="627"/>
      <c r="Q629" s="642">
        <v>0</v>
      </c>
      <c r="R629" s="626"/>
      <c r="S629" s="642">
        <v>0</v>
      </c>
      <c r="T629" s="690"/>
      <c r="U629" s="672">
        <v>0</v>
      </c>
    </row>
    <row r="630" spans="1:21" ht="14.4" customHeight="1" x14ac:dyDescent="0.3">
      <c r="A630" s="625">
        <v>50</v>
      </c>
      <c r="B630" s="626" t="s">
        <v>537</v>
      </c>
      <c r="C630" s="626">
        <v>89301502</v>
      </c>
      <c r="D630" s="688" t="s">
        <v>4149</v>
      </c>
      <c r="E630" s="689" t="s">
        <v>3023</v>
      </c>
      <c r="F630" s="626" t="s">
        <v>3007</v>
      </c>
      <c r="G630" s="626" t="s">
        <v>3699</v>
      </c>
      <c r="H630" s="626" t="s">
        <v>536</v>
      </c>
      <c r="I630" s="626" t="s">
        <v>3700</v>
      </c>
      <c r="J630" s="626" t="s">
        <v>3701</v>
      </c>
      <c r="K630" s="626" t="s">
        <v>3702</v>
      </c>
      <c r="L630" s="627">
        <v>0</v>
      </c>
      <c r="M630" s="627">
        <v>0</v>
      </c>
      <c r="N630" s="626">
        <v>1</v>
      </c>
      <c r="O630" s="690">
        <v>1</v>
      </c>
      <c r="P630" s="627">
        <v>0</v>
      </c>
      <c r="Q630" s="642"/>
      <c r="R630" s="626">
        <v>1</v>
      </c>
      <c r="S630" s="642">
        <v>1</v>
      </c>
      <c r="T630" s="690">
        <v>1</v>
      </c>
      <c r="U630" s="672">
        <v>1</v>
      </c>
    </row>
    <row r="631" spans="1:21" ht="14.4" customHeight="1" x14ac:dyDescent="0.3">
      <c r="A631" s="625">
        <v>50</v>
      </c>
      <c r="B631" s="626" t="s">
        <v>537</v>
      </c>
      <c r="C631" s="626">
        <v>89301502</v>
      </c>
      <c r="D631" s="688" t="s">
        <v>4149</v>
      </c>
      <c r="E631" s="689" t="s">
        <v>3023</v>
      </c>
      <c r="F631" s="626" t="s">
        <v>3007</v>
      </c>
      <c r="G631" s="626" t="s">
        <v>3488</v>
      </c>
      <c r="H631" s="626" t="s">
        <v>1511</v>
      </c>
      <c r="I631" s="626" t="s">
        <v>3703</v>
      </c>
      <c r="J631" s="626" t="s">
        <v>3704</v>
      </c>
      <c r="K631" s="626" t="s">
        <v>3705</v>
      </c>
      <c r="L631" s="627">
        <v>2118.42</v>
      </c>
      <c r="M631" s="627">
        <v>25421.040000000001</v>
      </c>
      <c r="N631" s="626">
        <v>12</v>
      </c>
      <c r="O631" s="690">
        <v>3.5</v>
      </c>
      <c r="P631" s="627">
        <v>12710.52</v>
      </c>
      <c r="Q631" s="642">
        <v>0.5</v>
      </c>
      <c r="R631" s="626">
        <v>6</v>
      </c>
      <c r="S631" s="642">
        <v>0.5</v>
      </c>
      <c r="T631" s="690">
        <v>1.5</v>
      </c>
      <c r="U631" s="672">
        <v>0.42857142857142855</v>
      </c>
    </row>
    <row r="632" spans="1:21" ht="14.4" customHeight="1" x14ac:dyDescent="0.3">
      <c r="A632" s="625">
        <v>50</v>
      </c>
      <c r="B632" s="626" t="s">
        <v>537</v>
      </c>
      <c r="C632" s="626">
        <v>89301502</v>
      </c>
      <c r="D632" s="688" t="s">
        <v>4149</v>
      </c>
      <c r="E632" s="689" t="s">
        <v>3023</v>
      </c>
      <c r="F632" s="626" t="s">
        <v>3007</v>
      </c>
      <c r="G632" s="626" t="s">
        <v>3706</v>
      </c>
      <c r="H632" s="626" t="s">
        <v>536</v>
      </c>
      <c r="I632" s="626" t="s">
        <v>3707</v>
      </c>
      <c r="J632" s="626" t="s">
        <v>3708</v>
      </c>
      <c r="K632" s="626" t="s">
        <v>1081</v>
      </c>
      <c r="L632" s="627">
        <v>413.22</v>
      </c>
      <c r="M632" s="627">
        <v>413.22</v>
      </c>
      <c r="N632" s="626">
        <v>1</v>
      </c>
      <c r="O632" s="690">
        <v>1</v>
      </c>
      <c r="P632" s="627"/>
      <c r="Q632" s="642">
        <v>0</v>
      </c>
      <c r="R632" s="626"/>
      <c r="S632" s="642">
        <v>0</v>
      </c>
      <c r="T632" s="690"/>
      <c r="U632" s="672">
        <v>0</v>
      </c>
    </row>
    <row r="633" spans="1:21" ht="14.4" customHeight="1" x14ac:dyDescent="0.3">
      <c r="A633" s="625">
        <v>50</v>
      </c>
      <c r="B633" s="626" t="s">
        <v>537</v>
      </c>
      <c r="C633" s="626">
        <v>89301502</v>
      </c>
      <c r="D633" s="688" t="s">
        <v>4149</v>
      </c>
      <c r="E633" s="689" t="s">
        <v>3023</v>
      </c>
      <c r="F633" s="626" t="s">
        <v>3007</v>
      </c>
      <c r="G633" s="626" t="s">
        <v>3706</v>
      </c>
      <c r="H633" s="626" t="s">
        <v>536</v>
      </c>
      <c r="I633" s="626" t="s">
        <v>3709</v>
      </c>
      <c r="J633" s="626" t="s">
        <v>803</v>
      </c>
      <c r="K633" s="626" t="s">
        <v>3129</v>
      </c>
      <c r="L633" s="627">
        <v>0</v>
      </c>
      <c r="M633" s="627">
        <v>0</v>
      </c>
      <c r="N633" s="626">
        <v>1</v>
      </c>
      <c r="O633" s="690">
        <v>0.5</v>
      </c>
      <c r="P633" s="627"/>
      <c r="Q633" s="642"/>
      <c r="R633" s="626"/>
      <c r="S633" s="642">
        <v>0</v>
      </c>
      <c r="T633" s="690"/>
      <c r="U633" s="672">
        <v>0</v>
      </c>
    </row>
    <row r="634" spans="1:21" ht="14.4" customHeight="1" x14ac:dyDescent="0.3">
      <c r="A634" s="625">
        <v>50</v>
      </c>
      <c r="B634" s="626" t="s">
        <v>537</v>
      </c>
      <c r="C634" s="626">
        <v>89301502</v>
      </c>
      <c r="D634" s="688" t="s">
        <v>4149</v>
      </c>
      <c r="E634" s="689" t="s">
        <v>3023</v>
      </c>
      <c r="F634" s="626" t="s">
        <v>3007</v>
      </c>
      <c r="G634" s="626" t="s">
        <v>3706</v>
      </c>
      <c r="H634" s="626" t="s">
        <v>536</v>
      </c>
      <c r="I634" s="626" t="s">
        <v>3710</v>
      </c>
      <c r="J634" s="626" t="s">
        <v>803</v>
      </c>
      <c r="K634" s="626" t="s">
        <v>1081</v>
      </c>
      <c r="L634" s="627">
        <v>413.22</v>
      </c>
      <c r="M634" s="627">
        <v>2066.1000000000004</v>
      </c>
      <c r="N634" s="626">
        <v>5</v>
      </c>
      <c r="O634" s="690">
        <v>2.5</v>
      </c>
      <c r="P634" s="627"/>
      <c r="Q634" s="642">
        <v>0</v>
      </c>
      <c r="R634" s="626"/>
      <c r="S634" s="642">
        <v>0</v>
      </c>
      <c r="T634" s="690"/>
      <c r="U634" s="672">
        <v>0</v>
      </c>
    </row>
    <row r="635" spans="1:21" ht="14.4" customHeight="1" x14ac:dyDescent="0.3">
      <c r="A635" s="625">
        <v>50</v>
      </c>
      <c r="B635" s="626" t="s">
        <v>537</v>
      </c>
      <c r="C635" s="626">
        <v>89301502</v>
      </c>
      <c r="D635" s="688" t="s">
        <v>4149</v>
      </c>
      <c r="E635" s="689" t="s">
        <v>3023</v>
      </c>
      <c r="F635" s="626" t="s">
        <v>3007</v>
      </c>
      <c r="G635" s="626" t="s">
        <v>3706</v>
      </c>
      <c r="H635" s="626" t="s">
        <v>536</v>
      </c>
      <c r="I635" s="626" t="s">
        <v>3711</v>
      </c>
      <c r="J635" s="626" t="s">
        <v>803</v>
      </c>
      <c r="K635" s="626" t="s">
        <v>3712</v>
      </c>
      <c r="L635" s="627">
        <v>413.22</v>
      </c>
      <c r="M635" s="627">
        <v>413.22</v>
      </c>
      <c r="N635" s="626">
        <v>1</v>
      </c>
      <c r="O635" s="690">
        <v>0.5</v>
      </c>
      <c r="P635" s="627"/>
      <c r="Q635" s="642">
        <v>0</v>
      </c>
      <c r="R635" s="626"/>
      <c r="S635" s="642">
        <v>0</v>
      </c>
      <c r="T635" s="690"/>
      <c r="U635" s="672">
        <v>0</v>
      </c>
    </row>
    <row r="636" spans="1:21" ht="14.4" customHeight="1" x14ac:dyDescent="0.3">
      <c r="A636" s="625">
        <v>50</v>
      </c>
      <c r="B636" s="626" t="s">
        <v>537</v>
      </c>
      <c r="C636" s="626">
        <v>89301502</v>
      </c>
      <c r="D636" s="688" t="s">
        <v>4149</v>
      </c>
      <c r="E636" s="689" t="s">
        <v>3023</v>
      </c>
      <c r="F636" s="626" t="s">
        <v>3007</v>
      </c>
      <c r="G636" s="626" t="s">
        <v>3154</v>
      </c>
      <c r="H636" s="626" t="s">
        <v>536</v>
      </c>
      <c r="I636" s="626" t="s">
        <v>771</v>
      </c>
      <c r="J636" s="626" t="s">
        <v>772</v>
      </c>
      <c r="K636" s="626" t="s">
        <v>773</v>
      </c>
      <c r="L636" s="627">
        <v>138.61000000000001</v>
      </c>
      <c r="M636" s="627">
        <v>138.61000000000001</v>
      </c>
      <c r="N636" s="626">
        <v>1</v>
      </c>
      <c r="O636" s="690">
        <v>1</v>
      </c>
      <c r="P636" s="627">
        <v>138.61000000000001</v>
      </c>
      <c r="Q636" s="642">
        <v>1</v>
      </c>
      <c r="R636" s="626">
        <v>1</v>
      </c>
      <c r="S636" s="642">
        <v>1</v>
      </c>
      <c r="T636" s="690">
        <v>1</v>
      </c>
      <c r="U636" s="672">
        <v>1</v>
      </c>
    </row>
    <row r="637" spans="1:21" ht="14.4" customHeight="1" x14ac:dyDescent="0.3">
      <c r="A637" s="625">
        <v>50</v>
      </c>
      <c r="B637" s="626" t="s">
        <v>537</v>
      </c>
      <c r="C637" s="626">
        <v>89301502</v>
      </c>
      <c r="D637" s="688" t="s">
        <v>4149</v>
      </c>
      <c r="E637" s="689" t="s">
        <v>3023</v>
      </c>
      <c r="F637" s="626" t="s">
        <v>3007</v>
      </c>
      <c r="G637" s="626" t="s">
        <v>3154</v>
      </c>
      <c r="H637" s="626" t="s">
        <v>536</v>
      </c>
      <c r="I637" s="626" t="s">
        <v>771</v>
      </c>
      <c r="J637" s="626" t="s">
        <v>772</v>
      </c>
      <c r="K637" s="626" t="s">
        <v>2816</v>
      </c>
      <c r="L637" s="627">
        <v>115.3</v>
      </c>
      <c r="M637" s="627">
        <v>691.8</v>
      </c>
      <c r="N637" s="626">
        <v>6</v>
      </c>
      <c r="O637" s="690">
        <v>2.5</v>
      </c>
      <c r="P637" s="627"/>
      <c r="Q637" s="642">
        <v>0</v>
      </c>
      <c r="R637" s="626"/>
      <c r="S637" s="642">
        <v>0</v>
      </c>
      <c r="T637" s="690"/>
      <c r="U637" s="672">
        <v>0</v>
      </c>
    </row>
    <row r="638" spans="1:21" ht="14.4" customHeight="1" x14ac:dyDescent="0.3">
      <c r="A638" s="625">
        <v>50</v>
      </c>
      <c r="B638" s="626" t="s">
        <v>537</v>
      </c>
      <c r="C638" s="626">
        <v>89301502</v>
      </c>
      <c r="D638" s="688" t="s">
        <v>4149</v>
      </c>
      <c r="E638" s="689" t="s">
        <v>3023</v>
      </c>
      <c r="F638" s="626" t="s">
        <v>3007</v>
      </c>
      <c r="G638" s="626" t="s">
        <v>3233</v>
      </c>
      <c r="H638" s="626" t="s">
        <v>536</v>
      </c>
      <c r="I638" s="626" t="s">
        <v>3713</v>
      </c>
      <c r="J638" s="626" t="s">
        <v>3714</v>
      </c>
      <c r="K638" s="626" t="s">
        <v>3715</v>
      </c>
      <c r="L638" s="627">
        <v>166.18</v>
      </c>
      <c r="M638" s="627">
        <v>166.18</v>
      </c>
      <c r="N638" s="626">
        <v>1</v>
      </c>
      <c r="O638" s="690">
        <v>0.5</v>
      </c>
      <c r="P638" s="627">
        <v>166.18</v>
      </c>
      <c r="Q638" s="642">
        <v>1</v>
      </c>
      <c r="R638" s="626">
        <v>1</v>
      </c>
      <c r="S638" s="642">
        <v>1</v>
      </c>
      <c r="T638" s="690">
        <v>0.5</v>
      </c>
      <c r="U638" s="672">
        <v>1</v>
      </c>
    </row>
    <row r="639" spans="1:21" ht="14.4" customHeight="1" x14ac:dyDescent="0.3">
      <c r="A639" s="625">
        <v>50</v>
      </c>
      <c r="B639" s="626" t="s">
        <v>537</v>
      </c>
      <c r="C639" s="626">
        <v>89301502</v>
      </c>
      <c r="D639" s="688" t="s">
        <v>4149</v>
      </c>
      <c r="E639" s="689" t="s">
        <v>3023</v>
      </c>
      <c r="F639" s="626" t="s">
        <v>3007</v>
      </c>
      <c r="G639" s="626" t="s">
        <v>3493</v>
      </c>
      <c r="H639" s="626" t="s">
        <v>536</v>
      </c>
      <c r="I639" s="626" t="s">
        <v>962</v>
      </c>
      <c r="J639" s="626" t="s">
        <v>963</v>
      </c>
      <c r="K639" s="626" t="s">
        <v>1119</v>
      </c>
      <c r="L639" s="627">
        <v>0</v>
      </c>
      <c r="M639" s="627">
        <v>0</v>
      </c>
      <c r="N639" s="626">
        <v>4</v>
      </c>
      <c r="O639" s="690">
        <v>1</v>
      </c>
      <c r="P639" s="627">
        <v>0</v>
      </c>
      <c r="Q639" s="642"/>
      <c r="R639" s="626">
        <v>4</v>
      </c>
      <c r="S639" s="642">
        <v>1</v>
      </c>
      <c r="T639" s="690">
        <v>1</v>
      </c>
      <c r="U639" s="672">
        <v>1</v>
      </c>
    </row>
    <row r="640" spans="1:21" ht="14.4" customHeight="1" x14ac:dyDescent="0.3">
      <c r="A640" s="625">
        <v>50</v>
      </c>
      <c r="B640" s="626" t="s">
        <v>537</v>
      </c>
      <c r="C640" s="626">
        <v>89301502</v>
      </c>
      <c r="D640" s="688" t="s">
        <v>4149</v>
      </c>
      <c r="E640" s="689" t="s">
        <v>3023</v>
      </c>
      <c r="F640" s="626" t="s">
        <v>3007</v>
      </c>
      <c r="G640" s="626" t="s">
        <v>3716</v>
      </c>
      <c r="H640" s="626" t="s">
        <v>536</v>
      </c>
      <c r="I640" s="626" t="s">
        <v>3717</v>
      </c>
      <c r="J640" s="626" t="s">
        <v>3718</v>
      </c>
      <c r="K640" s="626" t="s">
        <v>3719</v>
      </c>
      <c r="L640" s="627">
        <v>50.09</v>
      </c>
      <c r="M640" s="627">
        <v>50.09</v>
      </c>
      <c r="N640" s="626">
        <v>1</v>
      </c>
      <c r="O640" s="690">
        <v>0.5</v>
      </c>
      <c r="P640" s="627"/>
      <c r="Q640" s="642">
        <v>0</v>
      </c>
      <c r="R640" s="626"/>
      <c r="S640" s="642">
        <v>0</v>
      </c>
      <c r="T640" s="690"/>
      <c r="U640" s="672">
        <v>0</v>
      </c>
    </row>
    <row r="641" spans="1:21" ht="14.4" customHeight="1" x14ac:dyDescent="0.3">
      <c r="A641" s="625">
        <v>50</v>
      </c>
      <c r="B641" s="626" t="s">
        <v>537</v>
      </c>
      <c r="C641" s="626">
        <v>89301502</v>
      </c>
      <c r="D641" s="688" t="s">
        <v>4149</v>
      </c>
      <c r="E641" s="689" t="s">
        <v>3023</v>
      </c>
      <c r="F641" s="626" t="s">
        <v>3007</v>
      </c>
      <c r="G641" s="626" t="s">
        <v>3421</v>
      </c>
      <c r="H641" s="626" t="s">
        <v>536</v>
      </c>
      <c r="I641" s="626" t="s">
        <v>3720</v>
      </c>
      <c r="J641" s="626" t="s">
        <v>3423</v>
      </c>
      <c r="K641" s="626" t="s">
        <v>3721</v>
      </c>
      <c r="L641" s="627">
        <v>1113.94</v>
      </c>
      <c r="M641" s="627">
        <v>3341.82</v>
      </c>
      <c r="N641" s="626">
        <v>3</v>
      </c>
      <c r="O641" s="690">
        <v>0.5</v>
      </c>
      <c r="P641" s="627"/>
      <c r="Q641" s="642">
        <v>0</v>
      </c>
      <c r="R641" s="626"/>
      <c r="S641" s="642">
        <v>0</v>
      </c>
      <c r="T641" s="690"/>
      <c r="U641" s="672">
        <v>0</v>
      </c>
    </row>
    <row r="642" spans="1:21" ht="14.4" customHeight="1" x14ac:dyDescent="0.3">
      <c r="A642" s="625">
        <v>50</v>
      </c>
      <c r="B642" s="626" t="s">
        <v>537</v>
      </c>
      <c r="C642" s="626">
        <v>89301502</v>
      </c>
      <c r="D642" s="688" t="s">
        <v>4149</v>
      </c>
      <c r="E642" s="689" t="s">
        <v>3023</v>
      </c>
      <c r="F642" s="626" t="s">
        <v>3007</v>
      </c>
      <c r="G642" s="626" t="s">
        <v>3722</v>
      </c>
      <c r="H642" s="626" t="s">
        <v>1511</v>
      </c>
      <c r="I642" s="626" t="s">
        <v>3723</v>
      </c>
      <c r="J642" s="626" t="s">
        <v>3724</v>
      </c>
      <c r="K642" s="626" t="s">
        <v>3725</v>
      </c>
      <c r="L642" s="627">
        <v>465.51</v>
      </c>
      <c r="M642" s="627">
        <v>465.51</v>
      </c>
      <c r="N642" s="626">
        <v>1</v>
      </c>
      <c r="O642" s="690">
        <v>0.5</v>
      </c>
      <c r="P642" s="627"/>
      <c r="Q642" s="642">
        <v>0</v>
      </c>
      <c r="R642" s="626"/>
      <c r="S642" s="642">
        <v>0</v>
      </c>
      <c r="T642" s="690"/>
      <c r="U642" s="672">
        <v>0</v>
      </c>
    </row>
    <row r="643" spans="1:21" ht="14.4" customHeight="1" x14ac:dyDescent="0.3">
      <c r="A643" s="625">
        <v>50</v>
      </c>
      <c r="B643" s="626" t="s">
        <v>537</v>
      </c>
      <c r="C643" s="626">
        <v>89301502</v>
      </c>
      <c r="D643" s="688" t="s">
        <v>4149</v>
      </c>
      <c r="E643" s="689" t="s">
        <v>3023</v>
      </c>
      <c r="F643" s="626" t="s">
        <v>3007</v>
      </c>
      <c r="G643" s="626" t="s">
        <v>3722</v>
      </c>
      <c r="H643" s="626" t="s">
        <v>536</v>
      </c>
      <c r="I643" s="626" t="s">
        <v>3726</v>
      </c>
      <c r="J643" s="626" t="s">
        <v>3727</v>
      </c>
      <c r="K643" s="626" t="s">
        <v>3728</v>
      </c>
      <c r="L643" s="627">
        <v>471.57</v>
      </c>
      <c r="M643" s="627">
        <v>943.14</v>
      </c>
      <c r="N643" s="626">
        <v>2</v>
      </c>
      <c r="O643" s="690">
        <v>1</v>
      </c>
      <c r="P643" s="627"/>
      <c r="Q643" s="642">
        <v>0</v>
      </c>
      <c r="R643" s="626"/>
      <c r="S643" s="642">
        <v>0</v>
      </c>
      <c r="T643" s="690"/>
      <c r="U643" s="672">
        <v>0</v>
      </c>
    </row>
    <row r="644" spans="1:21" ht="14.4" customHeight="1" x14ac:dyDescent="0.3">
      <c r="A644" s="625">
        <v>50</v>
      </c>
      <c r="B644" s="626" t="s">
        <v>537</v>
      </c>
      <c r="C644" s="626">
        <v>89301502</v>
      </c>
      <c r="D644" s="688" t="s">
        <v>4149</v>
      </c>
      <c r="E644" s="689" t="s">
        <v>3023</v>
      </c>
      <c r="F644" s="626" t="s">
        <v>3007</v>
      </c>
      <c r="G644" s="626" t="s">
        <v>3447</v>
      </c>
      <c r="H644" s="626" t="s">
        <v>536</v>
      </c>
      <c r="I644" s="626" t="s">
        <v>2550</v>
      </c>
      <c r="J644" s="626" t="s">
        <v>2551</v>
      </c>
      <c r="K644" s="626" t="s">
        <v>3729</v>
      </c>
      <c r="L644" s="627">
        <v>237.21</v>
      </c>
      <c r="M644" s="627">
        <v>237.21</v>
      </c>
      <c r="N644" s="626">
        <v>1</v>
      </c>
      <c r="O644" s="690">
        <v>1</v>
      </c>
      <c r="P644" s="627"/>
      <c r="Q644" s="642">
        <v>0</v>
      </c>
      <c r="R644" s="626"/>
      <c r="S644" s="642">
        <v>0</v>
      </c>
      <c r="T644" s="690"/>
      <c r="U644" s="672">
        <v>0</v>
      </c>
    </row>
    <row r="645" spans="1:21" ht="14.4" customHeight="1" x14ac:dyDescent="0.3">
      <c r="A645" s="625">
        <v>50</v>
      </c>
      <c r="B645" s="626" t="s">
        <v>537</v>
      </c>
      <c r="C645" s="626">
        <v>89301502</v>
      </c>
      <c r="D645" s="688" t="s">
        <v>4149</v>
      </c>
      <c r="E645" s="689" t="s">
        <v>3023</v>
      </c>
      <c r="F645" s="626" t="s">
        <v>3007</v>
      </c>
      <c r="G645" s="626" t="s">
        <v>3495</v>
      </c>
      <c r="H645" s="626" t="s">
        <v>536</v>
      </c>
      <c r="I645" s="626" t="s">
        <v>3730</v>
      </c>
      <c r="J645" s="626" t="s">
        <v>3731</v>
      </c>
      <c r="K645" s="626" t="s">
        <v>3732</v>
      </c>
      <c r="L645" s="627">
        <v>65.650000000000006</v>
      </c>
      <c r="M645" s="627">
        <v>131.30000000000001</v>
      </c>
      <c r="N645" s="626">
        <v>2</v>
      </c>
      <c r="O645" s="690">
        <v>1</v>
      </c>
      <c r="P645" s="627"/>
      <c r="Q645" s="642">
        <v>0</v>
      </c>
      <c r="R645" s="626"/>
      <c r="S645" s="642">
        <v>0</v>
      </c>
      <c r="T645" s="690"/>
      <c r="U645" s="672">
        <v>0</v>
      </c>
    </row>
    <row r="646" spans="1:21" ht="14.4" customHeight="1" x14ac:dyDescent="0.3">
      <c r="A646" s="625">
        <v>50</v>
      </c>
      <c r="B646" s="626" t="s">
        <v>537</v>
      </c>
      <c r="C646" s="626">
        <v>89301502</v>
      </c>
      <c r="D646" s="688" t="s">
        <v>4149</v>
      </c>
      <c r="E646" s="689" t="s">
        <v>3023</v>
      </c>
      <c r="F646" s="626" t="s">
        <v>3007</v>
      </c>
      <c r="G646" s="626" t="s">
        <v>3733</v>
      </c>
      <c r="H646" s="626" t="s">
        <v>536</v>
      </c>
      <c r="I646" s="626" t="s">
        <v>3734</v>
      </c>
      <c r="J646" s="626" t="s">
        <v>3735</v>
      </c>
      <c r="K646" s="626" t="s">
        <v>3736</v>
      </c>
      <c r="L646" s="627">
        <v>184.8</v>
      </c>
      <c r="M646" s="627">
        <v>369.6</v>
      </c>
      <c r="N646" s="626">
        <v>2</v>
      </c>
      <c r="O646" s="690">
        <v>0.5</v>
      </c>
      <c r="P646" s="627"/>
      <c r="Q646" s="642">
        <v>0</v>
      </c>
      <c r="R646" s="626"/>
      <c r="S646" s="642">
        <v>0</v>
      </c>
      <c r="T646" s="690"/>
      <c r="U646" s="672">
        <v>0</v>
      </c>
    </row>
    <row r="647" spans="1:21" ht="14.4" customHeight="1" x14ac:dyDescent="0.3">
      <c r="A647" s="625">
        <v>50</v>
      </c>
      <c r="B647" s="626" t="s">
        <v>537</v>
      </c>
      <c r="C647" s="626">
        <v>89301502</v>
      </c>
      <c r="D647" s="688" t="s">
        <v>4149</v>
      </c>
      <c r="E647" s="689" t="s">
        <v>3023</v>
      </c>
      <c r="F647" s="626" t="s">
        <v>3007</v>
      </c>
      <c r="G647" s="626" t="s">
        <v>3638</v>
      </c>
      <c r="H647" s="626" t="s">
        <v>536</v>
      </c>
      <c r="I647" s="626" t="s">
        <v>775</v>
      </c>
      <c r="J647" s="626" t="s">
        <v>776</v>
      </c>
      <c r="K647" s="626" t="s">
        <v>777</v>
      </c>
      <c r="L647" s="627">
        <v>183.64</v>
      </c>
      <c r="M647" s="627">
        <v>734.56</v>
      </c>
      <c r="N647" s="626">
        <v>4</v>
      </c>
      <c r="O647" s="690">
        <v>0.5</v>
      </c>
      <c r="P647" s="627"/>
      <c r="Q647" s="642">
        <v>0</v>
      </c>
      <c r="R647" s="626"/>
      <c r="S647" s="642">
        <v>0</v>
      </c>
      <c r="T647" s="690"/>
      <c r="U647" s="672">
        <v>0</v>
      </c>
    </row>
    <row r="648" spans="1:21" ht="14.4" customHeight="1" x14ac:dyDescent="0.3">
      <c r="A648" s="625">
        <v>50</v>
      </c>
      <c r="B648" s="626" t="s">
        <v>537</v>
      </c>
      <c r="C648" s="626">
        <v>89301502</v>
      </c>
      <c r="D648" s="688" t="s">
        <v>4149</v>
      </c>
      <c r="E648" s="689" t="s">
        <v>3023</v>
      </c>
      <c r="F648" s="626" t="s">
        <v>3007</v>
      </c>
      <c r="G648" s="626" t="s">
        <v>3638</v>
      </c>
      <c r="H648" s="626" t="s">
        <v>536</v>
      </c>
      <c r="I648" s="626" t="s">
        <v>775</v>
      </c>
      <c r="J648" s="626" t="s">
        <v>776</v>
      </c>
      <c r="K648" s="626" t="s">
        <v>3641</v>
      </c>
      <c r="L648" s="627">
        <v>122.59</v>
      </c>
      <c r="M648" s="627">
        <v>490.36</v>
      </c>
      <c r="N648" s="626">
        <v>4</v>
      </c>
      <c r="O648" s="690">
        <v>0.5</v>
      </c>
      <c r="P648" s="627"/>
      <c r="Q648" s="642">
        <v>0</v>
      </c>
      <c r="R648" s="626"/>
      <c r="S648" s="642">
        <v>0</v>
      </c>
      <c r="T648" s="690"/>
      <c r="U648" s="672">
        <v>0</v>
      </c>
    </row>
    <row r="649" spans="1:21" ht="14.4" customHeight="1" x14ac:dyDescent="0.3">
      <c r="A649" s="625">
        <v>50</v>
      </c>
      <c r="B649" s="626" t="s">
        <v>537</v>
      </c>
      <c r="C649" s="626">
        <v>89301502</v>
      </c>
      <c r="D649" s="688" t="s">
        <v>4149</v>
      </c>
      <c r="E649" s="689" t="s">
        <v>3023</v>
      </c>
      <c r="F649" s="626" t="s">
        <v>3007</v>
      </c>
      <c r="G649" s="626" t="s">
        <v>3638</v>
      </c>
      <c r="H649" s="626" t="s">
        <v>536</v>
      </c>
      <c r="I649" s="626" t="s">
        <v>775</v>
      </c>
      <c r="J649" s="626" t="s">
        <v>776</v>
      </c>
      <c r="K649" s="626" t="s">
        <v>3641</v>
      </c>
      <c r="L649" s="627">
        <v>183.64</v>
      </c>
      <c r="M649" s="627">
        <v>734.56</v>
      </c>
      <c r="N649" s="626">
        <v>4</v>
      </c>
      <c r="O649" s="690">
        <v>0.5</v>
      </c>
      <c r="P649" s="627"/>
      <c r="Q649" s="642">
        <v>0</v>
      </c>
      <c r="R649" s="626"/>
      <c r="S649" s="642">
        <v>0</v>
      </c>
      <c r="T649" s="690"/>
      <c r="U649" s="672">
        <v>0</v>
      </c>
    </row>
    <row r="650" spans="1:21" ht="14.4" customHeight="1" x14ac:dyDescent="0.3">
      <c r="A650" s="625">
        <v>50</v>
      </c>
      <c r="B650" s="626" t="s">
        <v>537</v>
      </c>
      <c r="C650" s="626">
        <v>89301502</v>
      </c>
      <c r="D650" s="688" t="s">
        <v>4149</v>
      </c>
      <c r="E650" s="689" t="s">
        <v>3023</v>
      </c>
      <c r="F650" s="626" t="s">
        <v>3007</v>
      </c>
      <c r="G650" s="626" t="s">
        <v>3054</v>
      </c>
      <c r="H650" s="626" t="s">
        <v>536</v>
      </c>
      <c r="I650" s="626" t="s">
        <v>1014</v>
      </c>
      <c r="J650" s="626" t="s">
        <v>3056</v>
      </c>
      <c r="K650" s="626" t="s">
        <v>3058</v>
      </c>
      <c r="L650" s="627">
        <v>58.23</v>
      </c>
      <c r="M650" s="627">
        <v>524.06999999999994</v>
      </c>
      <c r="N650" s="626">
        <v>9</v>
      </c>
      <c r="O650" s="690">
        <v>4</v>
      </c>
      <c r="P650" s="627">
        <v>116.46</v>
      </c>
      <c r="Q650" s="642">
        <v>0.22222222222222224</v>
      </c>
      <c r="R650" s="626">
        <v>2</v>
      </c>
      <c r="S650" s="642">
        <v>0.22222222222222221</v>
      </c>
      <c r="T650" s="690">
        <v>1</v>
      </c>
      <c r="U650" s="672">
        <v>0.25</v>
      </c>
    </row>
    <row r="651" spans="1:21" ht="14.4" customHeight="1" x14ac:dyDescent="0.3">
      <c r="A651" s="625">
        <v>50</v>
      </c>
      <c r="B651" s="626" t="s">
        <v>537</v>
      </c>
      <c r="C651" s="626">
        <v>89301502</v>
      </c>
      <c r="D651" s="688" t="s">
        <v>4149</v>
      </c>
      <c r="E651" s="689" t="s">
        <v>3023</v>
      </c>
      <c r="F651" s="626" t="s">
        <v>3007</v>
      </c>
      <c r="G651" s="626" t="s">
        <v>3054</v>
      </c>
      <c r="H651" s="626" t="s">
        <v>536</v>
      </c>
      <c r="I651" s="626" t="s">
        <v>1014</v>
      </c>
      <c r="J651" s="626" t="s">
        <v>3056</v>
      </c>
      <c r="K651" s="626" t="s">
        <v>3058</v>
      </c>
      <c r="L651" s="627">
        <v>66.599999999999994</v>
      </c>
      <c r="M651" s="627">
        <v>66.599999999999994</v>
      </c>
      <c r="N651" s="626">
        <v>1</v>
      </c>
      <c r="O651" s="690">
        <v>0.5</v>
      </c>
      <c r="P651" s="627"/>
      <c r="Q651" s="642">
        <v>0</v>
      </c>
      <c r="R651" s="626"/>
      <c r="S651" s="642">
        <v>0</v>
      </c>
      <c r="T651" s="690"/>
      <c r="U651" s="672">
        <v>0</v>
      </c>
    </row>
    <row r="652" spans="1:21" ht="14.4" customHeight="1" x14ac:dyDescent="0.3">
      <c r="A652" s="625">
        <v>50</v>
      </c>
      <c r="B652" s="626" t="s">
        <v>537</v>
      </c>
      <c r="C652" s="626">
        <v>89301502</v>
      </c>
      <c r="D652" s="688" t="s">
        <v>4149</v>
      </c>
      <c r="E652" s="689" t="s">
        <v>3023</v>
      </c>
      <c r="F652" s="626" t="s">
        <v>3007</v>
      </c>
      <c r="G652" s="626" t="s">
        <v>3389</v>
      </c>
      <c r="H652" s="626" t="s">
        <v>536</v>
      </c>
      <c r="I652" s="626" t="s">
        <v>907</v>
      </c>
      <c r="J652" s="626" t="s">
        <v>908</v>
      </c>
      <c r="K652" s="626" t="s">
        <v>3390</v>
      </c>
      <c r="L652" s="627">
        <v>153.37</v>
      </c>
      <c r="M652" s="627">
        <v>41256.530000000021</v>
      </c>
      <c r="N652" s="626">
        <v>269</v>
      </c>
      <c r="O652" s="690">
        <v>56</v>
      </c>
      <c r="P652" s="627">
        <v>13956.670000000006</v>
      </c>
      <c r="Q652" s="642">
        <v>0.33828996282527879</v>
      </c>
      <c r="R652" s="626">
        <v>91</v>
      </c>
      <c r="S652" s="642">
        <v>0.33828996282527879</v>
      </c>
      <c r="T652" s="690">
        <v>24</v>
      </c>
      <c r="U652" s="672">
        <v>0.42857142857142855</v>
      </c>
    </row>
    <row r="653" spans="1:21" ht="14.4" customHeight="1" x14ac:dyDescent="0.3">
      <c r="A653" s="625">
        <v>50</v>
      </c>
      <c r="B653" s="626" t="s">
        <v>537</v>
      </c>
      <c r="C653" s="626">
        <v>89301502</v>
      </c>
      <c r="D653" s="688" t="s">
        <v>4149</v>
      </c>
      <c r="E653" s="689" t="s">
        <v>3023</v>
      </c>
      <c r="F653" s="626" t="s">
        <v>3007</v>
      </c>
      <c r="G653" s="626" t="s">
        <v>3189</v>
      </c>
      <c r="H653" s="626" t="s">
        <v>536</v>
      </c>
      <c r="I653" s="626" t="s">
        <v>661</v>
      </c>
      <c r="J653" s="626" t="s">
        <v>662</v>
      </c>
      <c r="K653" s="626" t="s">
        <v>3106</v>
      </c>
      <c r="L653" s="627">
        <v>19.059999999999999</v>
      </c>
      <c r="M653" s="627">
        <v>57.179999999999993</v>
      </c>
      <c r="N653" s="626">
        <v>3</v>
      </c>
      <c r="O653" s="690">
        <v>0.5</v>
      </c>
      <c r="P653" s="627"/>
      <c r="Q653" s="642">
        <v>0</v>
      </c>
      <c r="R653" s="626"/>
      <c r="S653" s="642">
        <v>0</v>
      </c>
      <c r="T653" s="690"/>
      <c r="U653" s="672">
        <v>0</v>
      </c>
    </row>
    <row r="654" spans="1:21" ht="14.4" customHeight="1" x14ac:dyDescent="0.3">
      <c r="A654" s="625">
        <v>50</v>
      </c>
      <c r="B654" s="626" t="s">
        <v>537</v>
      </c>
      <c r="C654" s="626">
        <v>89301502</v>
      </c>
      <c r="D654" s="688" t="s">
        <v>4149</v>
      </c>
      <c r="E654" s="689" t="s">
        <v>3023</v>
      </c>
      <c r="F654" s="626" t="s">
        <v>3007</v>
      </c>
      <c r="G654" s="626" t="s">
        <v>3189</v>
      </c>
      <c r="H654" s="626" t="s">
        <v>536</v>
      </c>
      <c r="I654" s="626" t="s">
        <v>661</v>
      </c>
      <c r="J654" s="626" t="s">
        <v>3190</v>
      </c>
      <c r="K654" s="626" t="s">
        <v>3106</v>
      </c>
      <c r="L654" s="627">
        <v>19.059999999999999</v>
      </c>
      <c r="M654" s="627">
        <v>57.179999999999993</v>
      </c>
      <c r="N654" s="626">
        <v>3</v>
      </c>
      <c r="O654" s="690">
        <v>0.5</v>
      </c>
      <c r="P654" s="627"/>
      <c r="Q654" s="642">
        <v>0</v>
      </c>
      <c r="R654" s="626"/>
      <c r="S654" s="642">
        <v>0</v>
      </c>
      <c r="T654" s="690"/>
      <c r="U654" s="672">
        <v>0</v>
      </c>
    </row>
    <row r="655" spans="1:21" ht="14.4" customHeight="1" x14ac:dyDescent="0.3">
      <c r="A655" s="625">
        <v>50</v>
      </c>
      <c r="B655" s="626" t="s">
        <v>537</v>
      </c>
      <c r="C655" s="626">
        <v>89301502</v>
      </c>
      <c r="D655" s="688" t="s">
        <v>4149</v>
      </c>
      <c r="E655" s="689" t="s">
        <v>3023</v>
      </c>
      <c r="F655" s="626" t="s">
        <v>3007</v>
      </c>
      <c r="G655" s="626" t="s">
        <v>3189</v>
      </c>
      <c r="H655" s="626" t="s">
        <v>536</v>
      </c>
      <c r="I655" s="626" t="s">
        <v>661</v>
      </c>
      <c r="J655" s="626" t="s">
        <v>3190</v>
      </c>
      <c r="K655" s="626" t="s">
        <v>3106</v>
      </c>
      <c r="L655" s="627">
        <v>22.96</v>
      </c>
      <c r="M655" s="627">
        <v>68.88</v>
      </c>
      <c r="N655" s="626">
        <v>3</v>
      </c>
      <c r="O655" s="690">
        <v>0.5</v>
      </c>
      <c r="P655" s="627"/>
      <c r="Q655" s="642">
        <v>0</v>
      </c>
      <c r="R655" s="626"/>
      <c r="S655" s="642">
        <v>0</v>
      </c>
      <c r="T655" s="690"/>
      <c r="U655" s="672">
        <v>0</v>
      </c>
    </row>
    <row r="656" spans="1:21" ht="14.4" customHeight="1" x14ac:dyDescent="0.3">
      <c r="A656" s="625">
        <v>50</v>
      </c>
      <c r="B656" s="626" t="s">
        <v>537</v>
      </c>
      <c r="C656" s="626">
        <v>89301502</v>
      </c>
      <c r="D656" s="688" t="s">
        <v>4149</v>
      </c>
      <c r="E656" s="689" t="s">
        <v>3023</v>
      </c>
      <c r="F656" s="626" t="s">
        <v>3007</v>
      </c>
      <c r="G656" s="626" t="s">
        <v>3737</v>
      </c>
      <c r="H656" s="626" t="s">
        <v>1511</v>
      </c>
      <c r="I656" s="626" t="s">
        <v>3738</v>
      </c>
      <c r="J656" s="626" t="s">
        <v>3739</v>
      </c>
      <c r="K656" s="626" t="s">
        <v>3740</v>
      </c>
      <c r="L656" s="627">
        <v>301.05</v>
      </c>
      <c r="M656" s="627">
        <v>602.1</v>
      </c>
      <c r="N656" s="626">
        <v>2</v>
      </c>
      <c r="O656" s="690">
        <v>1</v>
      </c>
      <c r="P656" s="627"/>
      <c r="Q656" s="642">
        <v>0</v>
      </c>
      <c r="R656" s="626"/>
      <c r="S656" s="642">
        <v>0</v>
      </c>
      <c r="T656" s="690"/>
      <c r="U656" s="672">
        <v>0</v>
      </c>
    </row>
    <row r="657" spans="1:21" ht="14.4" customHeight="1" x14ac:dyDescent="0.3">
      <c r="A657" s="625">
        <v>50</v>
      </c>
      <c r="B657" s="626" t="s">
        <v>537</v>
      </c>
      <c r="C657" s="626">
        <v>89301502</v>
      </c>
      <c r="D657" s="688" t="s">
        <v>4149</v>
      </c>
      <c r="E657" s="689" t="s">
        <v>3023</v>
      </c>
      <c r="F657" s="626" t="s">
        <v>3007</v>
      </c>
      <c r="G657" s="626" t="s">
        <v>3737</v>
      </c>
      <c r="H657" s="626" t="s">
        <v>1511</v>
      </c>
      <c r="I657" s="626" t="s">
        <v>3741</v>
      </c>
      <c r="J657" s="626" t="s">
        <v>3742</v>
      </c>
      <c r="K657" s="626" t="s">
        <v>3740</v>
      </c>
      <c r="L657" s="627">
        <v>249.54</v>
      </c>
      <c r="M657" s="627">
        <v>249.54</v>
      </c>
      <c r="N657" s="626">
        <v>1</v>
      </c>
      <c r="O657" s="690">
        <v>1</v>
      </c>
      <c r="P657" s="627"/>
      <c r="Q657" s="642">
        <v>0</v>
      </c>
      <c r="R657" s="626"/>
      <c r="S657" s="642">
        <v>0</v>
      </c>
      <c r="T657" s="690"/>
      <c r="U657" s="672">
        <v>0</v>
      </c>
    </row>
    <row r="658" spans="1:21" ht="14.4" customHeight="1" x14ac:dyDescent="0.3">
      <c r="A658" s="625">
        <v>50</v>
      </c>
      <c r="B658" s="626" t="s">
        <v>537</v>
      </c>
      <c r="C658" s="626">
        <v>89301502</v>
      </c>
      <c r="D658" s="688" t="s">
        <v>4149</v>
      </c>
      <c r="E658" s="689" t="s">
        <v>3023</v>
      </c>
      <c r="F658" s="626" t="s">
        <v>3007</v>
      </c>
      <c r="G658" s="626" t="s">
        <v>3737</v>
      </c>
      <c r="H658" s="626" t="s">
        <v>1511</v>
      </c>
      <c r="I658" s="626" t="s">
        <v>3741</v>
      </c>
      <c r="J658" s="626" t="s">
        <v>3743</v>
      </c>
      <c r="K658" s="626" t="s">
        <v>3740</v>
      </c>
      <c r="L658" s="627">
        <v>249.54</v>
      </c>
      <c r="M658" s="627">
        <v>249.54</v>
      </c>
      <c r="N658" s="626">
        <v>1</v>
      </c>
      <c r="O658" s="690">
        <v>1</v>
      </c>
      <c r="P658" s="627"/>
      <c r="Q658" s="642">
        <v>0</v>
      </c>
      <c r="R658" s="626"/>
      <c r="S658" s="642">
        <v>0</v>
      </c>
      <c r="T658" s="690"/>
      <c r="U658" s="672">
        <v>0</v>
      </c>
    </row>
    <row r="659" spans="1:21" ht="14.4" customHeight="1" x14ac:dyDescent="0.3">
      <c r="A659" s="625">
        <v>50</v>
      </c>
      <c r="B659" s="626" t="s">
        <v>537</v>
      </c>
      <c r="C659" s="626">
        <v>89301502</v>
      </c>
      <c r="D659" s="688" t="s">
        <v>4149</v>
      </c>
      <c r="E659" s="689" t="s">
        <v>3023</v>
      </c>
      <c r="F659" s="626" t="s">
        <v>3007</v>
      </c>
      <c r="G659" s="626" t="s">
        <v>3156</v>
      </c>
      <c r="H659" s="626" t="s">
        <v>536</v>
      </c>
      <c r="I659" s="626" t="s">
        <v>779</v>
      </c>
      <c r="J659" s="626" t="s">
        <v>780</v>
      </c>
      <c r="K659" s="626" t="s">
        <v>3744</v>
      </c>
      <c r="L659" s="627">
        <v>50.6</v>
      </c>
      <c r="M659" s="627">
        <v>50.6</v>
      </c>
      <c r="N659" s="626">
        <v>1</v>
      </c>
      <c r="O659" s="690">
        <v>0.5</v>
      </c>
      <c r="P659" s="627">
        <v>50.6</v>
      </c>
      <c r="Q659" s="642">
        <v>1</v>
      </c>
      <c r="R659" s="626">
        <v>1</v>
      </c>
      <c r="S659" s="642">
        <v>1</v>
      </c>
      <c r="T659" s="690">
        <v>0.5</v>
      </c>
      <c r="U659" s="672">
        <v>1</v>
      </c>
    </row>
    <row r="660" spans="1:21" ht="14.4" customHeight="1" x14ac:dyDescent="0.3">
      <c r="A660" s="625">
        <v>50</v>
      </c>
      <c r="B660" s="626" t="s">
        <v>537</v>
      </c>
      <c r="C660" s="626">
        <v>89301502</v>
      </c>
      <c r="D660" s="688" t="s">
        <v>4149</v>
      </c>
      <c r="E660" s="689" t="s">
        <v>3023</v>
      </c>
      <c r="F660" s="626" t="s">
        <v>3007</v>
      </c>
      <c r="G660" s="626" t="s">
        <v>3745</v>
      </c>
      <c r="H660" s="626" t="s">
        <v>1511</v>
      </c>
      <c r="I660" s="626" t="s">
        <v>3746</v>
      </c>
      <c r="J660" s="626" t="s">
        <v>3747</v>
      </c>
      <c r="K660" s="626" t="s">
        <v>3748</v>
      </c>
      <c r="L660" s="627">
        <v>886.91</v>
      </c>
      <c r="M660" s="627">
        <v>1773.82</v>
      </c>
      <c r="N660" s="626">
        <v>2</v>
      </c>
      <c r="O660" s="690">
        <v>1.5</v>
      </c>
      <c r="P660" s="627"/>
      <c r="Q660" s="642">
        <v>0</v>
      </c>
      <c r="R660" s="626"/>
      <c r="S660" s="642">
        <v>0</v>
      </c>
      <c r="T660" s="690"/>
      <c r="U660" s="672">
        <v>0</v>
      </c>
    </row>
    <row r="661" spans="1:21" ht="14.4" customHeight="1" x14ac:dyDescent="0.3">
      <c r="A661" s="625">
        <v>50</v>
      </c>
      <c r="B661" s="626" t="s">
        <v>537</v>
      </c>
      <c r="C661" s="626">
        <v>89301502</v>
      </c>
      <c r="D661" s="688" t="s">
        <v>4149</v>
      </c>
      <c r="E661" s="689" t="s">
        <v>3023</v>
      </c>
      <c r="F661" s="626" t="s">
        <v>3007</v>
      </c>
      <c r="G661" s="626" t="s">
        <v>3749</v>
      </c>
      <c r="H661" s="626" t="s">
        <v>536</v>
      </c>
      <c r="I661" s="626" t="s">
        <v>1472</v>
      </c>
      <c r="J661" s="626" t="s">
        <v>1417</v>
      </c>
      <c r="K661" s="626" t="s">
        <v>2813</v>
      </c>
      <c r="L661" s="627">
        <v>1663.07</v>
      </c>
      <c r="M661" s="627">
        <v>1663.07</v>
      </c>
      <c r="N661" s="626">
        <v>1</v>
      </c>
      <c r="O661" s="690">
        <v>0.5</v>
      </c>
      <c r="P661" s="627"/>
      <c r="Q661" s="642">
        <v>0</v>
      </c>
      <c r="R661" s="626"/>
      <c r="S661" s="642">
        <v>0</v>
      </c>
      <c r="T661" s="690"/>
      <c r="U661" s="672">
        <v>0</v>
      </c>
    </row>
    <row r="662" spans="1:21" ht="14.4" customHeight="1" x14ac:dyDescent="0.3">
      <c r="A662" s="625">
        <v>50</v>
      </c>
      <c r="B662" s="626" t="s">
        <v>537</v>
      </c>
      <c r="C662" s="626">
        <v>89301502</v>
      </c>
      <c r="D662" s="688" t="s">
        <v>4149</v>
      </c>
      <c r="E662" s="689" t="s">
        <v>3023</v>
      </c>
      <c r="F662" s="626" t="s">
        <v>3007</v>
      </c>
      <c r="G662" s="626" t="s">
        <v>3191</v>
      </c>
      <c r="H662" s="626" t="s">
        <v>536</v>
      </c>
      <c r="I662" s="626" t="s">
        <v>3192</v>
      </c>
      <c r="J662" s="626" t="s">
        <v>3193</v>
      </c>
      <c r="K662" s="626" t="s">
        <v>3096</v>
      </c>
      <c r="L662" s="627">
        <v>123.6</v>
      </c>
      <c r="M662" s="627">
        <v>123.6</v>
      </c>
      <c r="N662" s="626">
        <v>1</v>
      </c>
      <c r="O662" s="690">
        <v>1</v>
      </c>
      <c r="P662" s="627">
        <v>123.6</v>
      </c>
      <c r="Q662" s="642">
        <v>1</v>
      </c>
      <c r="R662" s="626">
        <v>1</v>
      </c>
      <c r="S662" s="642">
        <v>1</v>
      </c>
      <c r="T662" s="690">
        <v>1</v>
      </c>
      <c r="U662" s="672">
        <v>1</v>
      </c>
    </row>
    <row r="663" spans="1:21" ht="14.4" customHeight="1" x14ac:dyDescent="0.3">
      <c r="A663" s="625">
        <v>50</v>
      </c>
      <c r="B663" s="626" t="s">
        <v>537</v>
      </c>
      <c r="C663" s="626">
        <v>89301502</v>
      </c>
      <c r="D663" s="688" t="s">
        <v>4149</v>
      </c>
      <c r="E663" s="689" t="s">
        <v>3023</v>
      </c>
      <c r="F663" s="626" t="s">
        <v>3007</v>
      </c>
      <c r="G663" s="626" t="s">
        <v>3510</v>
      </c>
      <c r="H663" s="626" t="s">
        <v>536</v>
      </c>
      <c r="I663" s="626" t="s">
        <v>1860</v>
      </c>
      <c r="J663" s="626" t="s">
        <v>1861</v>
      </c>
      <c r="K663" s="626" t="s">
        <v>3614</v>
      </c>
      <c r="L663" s="627">
        <v>31.64</v>
      </c>
      <c r="M663" s="627">
        <v>31.64</v>
      </c>
      <c r="N663" s="626">
        <v>1</v>
      </c>
      <c r="O663" s="690">
        <v>1</v>
      </c>
      <c r="P663" s="627"/>
      <c r="Q663" s="642">
        <v>0</v>
      </c>
      <c r="R663" s="626"/>
      <c r="S663" s="642">
        <v>0</v>
      </c>
      <c r="T663" s="690"/>
      <c r="U663" s="672">
        <v>0</v>
      </c>
    </row>
    <row r="664" spans="1:21" ht="14.4" customHeight="1" x14ac:dyDescent="0.3">
      <c r="A664" s="625">
        <v>50</v>
      </c>
      <c r="B664" s="626" t="s">
        <v>537</v>
      </c>
      <c r="C664" s="626">
        <v>89301502</v>
      </c>
      <c r="D664" s="688" t="s">
        <v>4149</v>
      </c>
      <c r="E664" s="689" t="s">
        <v>3023</v>
      </c>
      <c r="F664" s="626" t="s">
        <v>3007</v>
      </c>
      <c r="G664" s="626" t="s">
        <v>3510</v>
      </c>
      <c r="H664" s="626" t="s">
        <v>536</v>
      </c>
      <c r="I664" s="626" t="s">
        <v>3750</v>
      </c>
      <c r="J664" s="626" t="s">
        <v>1861</v>
      </c>
      <c r="K664" s="626" t="s">
        <v>3751</v>
      </c>
      <c r="L664" s="627">
        <v>56.48</v>
      </c>
      <c r="M664" s="627">
        <v>112.96</v>
      </c>
      <c r="N664" s="626">
        <v>2</v>
      </c>
      <c r="O664" s="690">
        <v>1</v>
      </c>
      <c r="P664" s="627"/>
      <c r="Q664" s="642">
        <v>0</v>
      </c>
      <c r="R664" s="626"/>
      <c r="S664" s="642">
        <v>0</v>
      </c>
      <c r="T664" s="690"/>
      <c r="U664" s="672">
        <v>0</v>
      </c>
    </row>
    <row r="665" spans="1:21" ht="14.4" customHeight="1" x14ac:dyDescent="0.3">
      <c r="A665" s="625">
        <v>50</v>
      </c>
      <c r="B665" s="626" t="s">
        <v>537</v>
      </c>
      <c r="C665" s="626">
        <v>89301502</v>
      </c>
      <c r="D665" s="688" t="s">
        <v>4149</v>
      </c>
      <c r="E665" s="689" t="s">
        <v>3023</v>
      </c>
      <c r="F665" s="626" t="s">
        <v>3007</v>
      </c>
      <c r="G665" s="626" t="s">
        <v>3510</v>
      </c>
      <c r="H665" s="626" t="s">
        <v>536</v>
      </c>
      <c r="I665" s="626" t="s">
        <v>3511</v>
      </c>
      <c r="J665" s="626" t="s">
        <v>3752</v>
      </c>
      <c r="K665" s="626" t="s">
        <v>3513</v>
      </c>
      <c r="L665" s="627">
        <v>41.07</v>
      </c>
      <c r="M665" s="627">
        <v>82.14</v>
      </c>
      <c r="N665" s="626">
        <v>2</v>
      </c>
      <c r="O665" s="690">
        <v>1.5</v>
      </c>
      <c r="P665" s="627"/>
      <c r="Q665" s="642">
        <v>0</v>
      </c>
      <c r="R665" s="626"/>
      <c r="S665" s="642">
        <v>0</v>
      </c>
      <c r="T665" s="690"/>
      <c r="U665" s="672">
        <v>0</v>
      </c>
    </row>
    <row r="666" spans="1:21" ht="14.4" customHeight="1" x14ac:dyDescent="0.3">
      <c r="A666" s="625">
        <v>50</v>
      </c>
      <c r="B666" s="626" t="s">
        <v>537</v>
      </c>
      <c r="C666" s="626">
        <v>89301502</v>
      </c>
      <c r="D666" s="688" t="s">
        <v>4149</v>
      </c>
      <c r="E666" s="689" t="s">
        <v>3023</v>
      </c>
      <c r="F666" s="626" t="s">
        <v>3007</v>
      </c>
      <c r="G666" s="626" t="s">
        <v>3753</v>
      </c>
      <c r="H666" s="626" t="s">
        <v>536</v>
      </c>
      <c r="I666" s="626" t="s">
        <v>3754</v>
      </c>
      <c r="J666" s="626" t="s">
        <v>3755</v>
      </c>
      <c r="K666" s="626" t="s">
        <v>1119</v>
      </c>
      <c r="L666" s="627">
        <v>56.97</v>
      </c>
      <c r="M666" s="627">
        <v>113.94</v>
      </c>
      <c r="N666" s="626">
        <v>2</v>
      </c>
      <c r="O666" s="690">
        <v>1</v>
      </c>
      <c r="P666" s="627"/>
      <c r="Q666" s="642">
        <v>0</v>
      </c>
      <c r="R666" s="626"/>
      <c r="S666" s="642">
        <v>0</v>
      </c>
      <c r="T666" s="690"/>
      <c r="U666" s="672">
        <v>0</v>
      </c>
    </row>
    <row r="667" spans="1:21" ht="14.4" customHeight="1" x14ac:dyDescent="0.3">
      <c r="A667" s="625">
        <v>50</v>
      </c>
      <c r="B667" s="626" t="s">
        <v>537</v>
      </c>
      <c r="C667" s="626">
        <v>89301502</v>
      </c>
      <c r="D667" s="688" t="s">
        <v>4149</v>
      </c>
      <c r="E667" s="689" t="s">
        <v>3023</v>
      </c>
      <c r="F667" s="626" t="s">
        <v>3007</v>
      </c>
      <c r="G667" s="626" t="s">
        <v>3756</v>
      </c>
      <c r="H667" s="626" t="s">
        <v>536</v>
      </c>
      <c r="I667" s="626" t="s">
        <v>3757</v>
      </c>
      <c r="J667" s="626" t="s">
        <v>3758</v>
      </c>
      <c r="K667" s="626" t="s">
        <v>3759</v>
      </c>
      <c r="L667" s="627">
        <v>56.41</v>
      </c>
      <c r="M667" s="627">
        <v>56.41</v>
      </c>
      <c r="N667" s="626">
        <v>1</v>
      </c>
      <c r="O667" s="690">
        <v>0.5</v>
      </c>
      <c r="P667" s="627"/>
      <c r="Q667" s="642">
        <v>0</v>
      </c>
      <c r="R667" s="626"/>
      <c r="S667" s="642">
        <v>0</v>
      </c>
      <c r="T667" s="690"/>
      <c r="U667" s="672">
        <v>0</v>
      </c>
    </row>
    <row r="668" spans="1:21" ht="14.4" customHeight="1" x14ac:dyDescent="0.3">
      <c r="A668" s="625">
        <v>50</v>
      </c>
      <c r="B668" s="626" t="s">
        <v>537</v>
      </c>
      <c r="C668" s="626">
        <v>89301502</v>
      </c>
      <c r="D668" s="688" t="s">
        <v>4149</v>
      </c>
      <c r="E668" s="689" t="s">
        <v>3023</v>
      </c>
      <c r="F668" s="626" t="s">
        <v>3007</v>
      </c>
      <c r="G668" s="626" t="s">
        <v>3760</v>
      </c>
      <c r="H668" s="626" t="s">
        <v>1511</v>
      </c>
      <c r="I668" s="626" t="s">
        <v>1937</v>
      </c>
      <c r="J668" s="626" t="s">
        <v>1938</v>
      </c>
      <c r="K668" s="626" t="s">
        <v>2902</v>
      </c>
      <c r="L668" s="627">
        <v>116.8</v>
      </c>
      <c r="M668" s="627">
        <v>116.8</v>
      </c>
      <c r="N668" s="626">
        <v>1</v>
      </c>
      <c r="O668" s="690">
        <v>0.5</v>
      </c>
      <c r="P668" s="627"/>
      <c r="Q668" s="642">
        <v>0</v>
      </c>
      <c r="R668" s="626"/>
      <c r="S668" s="642">
        <v>0</v>
      </c>
      <c r="T668" s="690"/>
      <c r="U668" s="672">
        <v>0</v>
      </c>
    </row>
    <row r="669" spans="1:21" ht="14.4" customHeight="1" x14ac:dyDescent="0.3">
      <c r="A669" s="625">
        <v>50</v>
      </c>
      <c r="B669" s="626" t="s">
        <v>537</v>
      </c>
      <c r="C669" s="626">
        <v>89301502</v>
      </c>
      <c r="D669" s="688" t="s">
        <v>4149</v>
      </c>
      <c r="E669" s="689" t="s">
        <v>3023</v>
      </c>
      <c r="F669" s="626" t="s">
        <v>3007</v>
      </c>
      <c r="G669" s="626" t="s">
        <v>3761</v>
      </c>
      <c r="H669" s="626" t="s">
        <v>536</v>
      </c>
      <c r="I669" s="626" t="s">
        <v>3762</v>
      </c>
      <c r="J669" s="626" t="s">
        <v>3763</v>
      </c>
      <c r="K669" s="626" t="s">
        <v>3764</v>
      </c>
      <c r="L669" s="627">
        <v>55.71</v>
      </c>
      <c r="M669" s="627">
        <v>55.71</v>
      </c>
      <c r="N669" s="626">
        <v>1</v>
      </c>
      <c r="O669" s="690">
        <v>0.5</v>
      </c>
      <c r="P669" s="627"/>
      <c r="Q669" s="642">
        <v>0</v>
      </c>
      <c r="R669" s="626"/>
      <c r="S669" s="642">
        <v>0</v>
      </c>
      <c r="T669" s="690"/>
      <c r="U669" s="672">
        <v>0</v>
      </c>
    </row>
    <row r="670" spans="1:21" ht="14.4" customHeight="1" x14ac:dyDescent="0.3">
      <c r="A670" s="625">
        <v>50</v>
      </c>
      <c r="B670" s="626" t="s">
        <v>537</v>
      </c>
      <c r="C670" s="626">
        <v>89301502</v>
      </c>
      <c r="D670" s="688" t="s">
        <v>4149</v>
      </c>
      <c r="E670" s="689" t="s">
        <v>3023</v>
      </c>
      <c r="F670" s="626" t="s">
        <v>3007</v>
      </c>
      <c r="G670" s="626" t="s">
        <v>3062</v>
      </c>
      <c r="H670" s="626" t="s">
        <v>1511</v>
      </c>
      <c r="I670" s="626" t="s">
        <v>1672</v>
      </c>
      <c r="J670" s="626" t="s">
        <v>1673</v>
      </c>
      <c r="K670" s="626" t="s">
        <v>1674</v>
      </c>
      <c r="L670" s="627">
        <v>414.85</v>
      </c>
      <c r="M670" s="627">
        <v>7467.3000000000011</v>
      </c>
      <c r="N670" s="626">
        <v>18</v>
      </c>
      <c r="O670" s="690">
        <v>3.5</v>
      </c>
      <c r="P670" s="627">
        <v>3733.6500000000005</v>
      </c>
      <c r="Q670" s="642">
        <v>0.5</v>
      </c>
      <c r="R670" s="626">
        <v>9</v>
      </c>
      <c r="S670" s="642">
        <v>0.5</v>
      </c>
      <c r="T670" s="690">
        <v>2</v>
      </c>
      <c r="U670" s="672">
        <v>0.5714285714285714</v>
      </c>
    </row>
    <row r="671" spans="1:21" ht="14.4" customHeight="1" x14ac:dyDescent="0.3">
      <c r="A671" s="625">
        <v>50</v>
      </c>
      <c r="B671" s="626" t="s">
        <v>537</v>
      </c>
      <c r="C671" s="626">
        <v>89301502</v>
      </c>
      <c r="D671" s="688" t="s">
        <v>4149</v>
      </c>
      <c r="E671" s="689" t="s">
        <v>3023</v>
      </c>
      <c r="F671" s="626" t="s">
        <v>3007</v>
      </c>
      <c r="G671" s="626" t="s">
        <v>3234</v>
      </c>
      <c r="H671" s="626" t="s">
        <v>536</v>
      </c>
      <c r="I671" s="626" t="s">
        <v>887</v>
      </c>
      <c r="J671" s="626" t="s">
        <v>3236</v>
      </c>
      <c r="K671" s="626" t="s">
        <v>3237</v>
      </c>
      <c r="L671" s="627">
        <v>72.05</v>
      </c>
      <c r="M671" s="627">
        <v>72.05</v>
      </c>
      <c r="N671" s="626">
        <v>1</v>
      </c>
      <c r="O671" s="690">
        <v>0.5</v>
      </c>
      <c r="P671" s="627"/>
      <c r="Q671" s="642">
        <v>0</v>
      </c>
      <c r="R671" s="626"/>
      <c r="S671" s="642">
        <v>0</v>
      </c>
      <c r="T671" s="690"/>
      <c r="U671" s="672">
        <v>0</v>
      </c>
    </row>
    <row r="672" spans="1:21" ht="14.4" customHeight="1" x14ac:dyDescent="0.3">
      <c r="A672" s="625">
        <v>50</v>
      </c>
      <c r="B672" s="626" t="s">
        <v>537</v>
      </c>
      <c r="C672" s="626">
        <v>89301502</v>
      </c>
      <c r="D672" s="688" t="s">
        <v>4149</v>
      </c>
      <c r="E672" s="689" t="s">
        <v>3023</v>
      </c>
      <c r="F672" s="626" t="s">
        <v>3007</v>
      </c>
      <c r="G672" s="626" t="s">
        <v>3644</v>
      </c>
      <c r="H672" s="626" t="s">
        <v>536</v>
      </c>
      <c r="I672" s="626" t="s">
        <v>1864</v>
      </c>
      <c r="J672" s="626" t="s">
        <v>1865</v>
      </c>
      <c r="K672" s="626" t="s">
        <v>3645</v>
      </c>
      <c r="L672" s="627">
        <v>38.65</v>
      </c>
      <c r="M672" s="627">
        <v>115.94999999999999</v>
      </c>
      <c r="N672" s="626">
        <v>3</v>
      </c>
      <c r="O672" s="690">
        <v>1.5</v>
      </c>
      <c r="P672" s="627">
        <v>38.65</v>
      </c>
      <c r="Q672" s="642">
        <v>0.33333333333333337</v>
      </c>
      <c r="R672" s="626">
        <v>1</v>
      </c>
      <c r="S672" s="642">
        <v>0.33333333333333331</v>
      </c>
      <c r="T672" s="690">
        <v>1</v>
      </c>
      <c r="U672" s="672">
        <v>0.66666666666666663</v>
      </c>
    </row>
    <row r="673" spans="1:21" ht="14.4" customHeight="1" x14ac:dyDescent="0.3">
      <c r="A673" s="625">
        <v>50</v>
      </c>
      <c r="B673" s="626" t="s">
        <v>537</v>
      </c>
      <c r="C673" s="626">
        <v>89301502</v>
      </c>
      <c r="D673" s="688" t="s">
        <v>4149</v>
      </c>
      <c r="E673" s="689" t="s">
        <v>3023</v>
      </c>
      <c r="F673" s="626" t="s">
        <v>3007</v>
      </c>
      <c r="G673" s="626" t="s">
        <v>3514</v>
      </c>
      <c r="H673" s="626" t="s">
        <v>536</v>
      </c>
      <c r="I673" s="626" t="s">
        <v>2075</v>
      </c>
      <c r="J673" s="626" t="s">
        <v>2076</v>
      </c>
      <c r="K673" s="626" t="s">
        <v>2077</v>
      </c>
      <c r="L673" s="627">
        <v>132.34</v>
      </c>
      <c r="M673" s="627">
        <v>132.34</v>
      </c>
      <c r="N673" s="626">
        <v>1</v>
      </c>
      <c r="O673" s="690">
        <v>1</v>
      </c>
      <c r="P673" s="627"/>
      <c r="Q673" s="642">
        <v>0</v>
      </c>
      <c r="R673" s="626"/>
      <c r="S673" s="642">
        <v>0</v>
      </c>
      <c r="T673" s="690"/>
      <c r="U673" s="672">
        <v>0</v>
      </c>
    </row>
    <row r="674" spans="1:21" ht="14.4" customHeight="1" x14ac:dyDescent="0.3">
      <c r="A674" s="625">
        <v>50</v>
      </c>
      <c r="B674" s="626" t="s">
        <v>537</v>
      </c>
      <c r="C674" s="626">
        <v>89301502</v>
      </c>
      <c r="D674" s="688" t="s">
        <v>4149</v>
      </c>
      <c r="E674" s="689" t="s">
        <v>3023</v>
      </c>
      <c r="F674" s="626" t="s">
        <v>3007</v>
      </c>
      <c r="G674" s="626" t="s">
        <v>3073</v>
      </c>
      <c r="H674" s="626" t="s">
        <v>536</v>
      </c>
      <c r="I674" s="626" t="s">
        <v>1070</v>
      </c>
      <c r="J674" s="626" t="s">
        <v>3076</v>
      </c>
      <c r="K674" s="626" t="s">
        <v>3200</v>
      </c>
      <c r="L674" s="627">
        <v>36.78</v>
      </c>
      <c r="M674" s="627">
        <v>147.12</v>
      </c>
      <c r="N674" s="626">
        <v>4</v>
      </c>
      <c r="O674" s="690">
        <v>1.5</v>
      </c>
      <c r="P674" s="627">
        <v>73.56</v>
      </c>
      <c r="Q674" s="642">
        <v>0.5</v>
      </c>
      <c r="R674" s="626">
        <v>2</v>
      </c>
      <c r="S674" s="642">
        <v>0.5</v>
      </c>
      <c r="T674" s="690">
        <v>1</v>
      </c>
      <c r="U674" s="672">
        <v>0.66666666666666663</v>
      </c>
    </row>
    <row r="675" spans="1:21" ht="14.4" customHeight="1" x14ac:dyDescent="0.3">
      <c r="A675" s="625">
        <v>50</v>
      </c>
      <c r="B675" s="626" t="s">
        <v>537</v>
      </c>
      <c r="C675" s="626">
        <v>89301502</v>
      </c>
      <c r="D675" s="688" t="s">
        <v>4149</v>
      </c>
      <c r="E675" s="689" t="s">
        <v>3023</v>
      </c>
      <c r="F675" s="626" t="s">
        <v>3007</v>
      </c>
      <c r="G675" s="626" t="s">
        <v>3073</v>
      </c>
      <c r="H675" s="626" t="s">
        <v>536</v>
      </c>
      <c r="I675" s="626" t="s">
        <v>3074</v>
      </c>
      <c r="J675" s="626" t="s">
        <v>1118</v>
      </c>
      <c r="K675" s="626" t="s">
        <v>589</v>
      </c>
      <c r="L675" s="627">
        <v>30.65</v>
      </c>
      <c r="M675" s="627">
        <v>613</v>
      </c>
      <c r="N675" s="626">
        <v>20</v>
      </c>
      <c r="O675" s="690">
        <v>7.5</v>
      </c>
      <c r="P675" s="627">
        <v>367.8</v>
      </c>
      <c r="Q675" s="642">
        <v>0.6</v>
      </c>
      <c r="R675" s="626">
        <v>12</v>
      </c>
      <c r="S675" s="642">
        <v>0.6</v>
      </c>
      <c r="T675" s="690">
        <v>4</v>
      </c>
      <c r="U675" s="672">
        <v>0.53333333333333333</v>
      </c>
    </row>
    <row r="676" spans="1:21" ht="14.4" customHeight="1" x14ac:dyDescent="0.3">
      <c r="A676" s="625">
        <v>50</v>
      </c>
      <c r="B676" s="626" t="s">
        <v>537</v>
      </c>
      <c r="C676" s="626">
        <v>89301502</v>
      </c>
      <c r="D676" s="688" t="s">
        <v>4149</v>
      </c>
      <c r="E676" s="689" t="s">
        <v>3023</v>
      </c>
      <c r="F676" s="626" t="s">
        <v>3007</v>
      </c>
      <c r="G676" s="626" t="s">
        <v>3073</v>
      </c>
      <c r="H676" s="626" t="s">
        <v>536</v>
      </c>
      <c r="I676" s="626" t="s">
        <v>1127</v>
      </c>
      <c r="J676" s="626" t="s">
        <v>1118</v>
      </c>
      <c r="K676" s="626" t="s">
        <v>589</v>
      </c>
      <c r="L676" s="627">
        <v>30.65</v>
      </c>
      <c r="M676" s="627">
        <v>122.6</v>
      </c>
      <c r="N676" s="626">
        <v>4</v>
      </c>
      <c r="O676" s="690">
        <v>1</v>
      </c>
      <c r="P676" s="627">
        <v>61.3</v>
      </c>
      <c r="Q676" s="642">
        <v>0.5</v>
      </c>
      <c r="R676" s="626">
        <v>2</v>
      </c>
      <c r="S676" s="642">
        <v>0.5</v>
      </c>
      <c r="T676" s="690">
        <v>0.5</v>
      </c>
      <c r="U676" s="672">
        <v>0.5</v>
      </c>
    </row>
    <row r="677" spans="1:21" ht="14.4" customHeight="1" x14ac:dyDescent="0.3">
      <c r="A677" s="625">
        <v>50</v>
      </c>
      <c r="B677" s="626" t="s">
        <v>537</v>
      </c>
      <c r="C677" s="626">
        <v>89301502</v>
      </c>
      <c r="D677" s="688" t="s">
        <v>4149</v>
      </c>
      <c r="E677" s="689" t="s">
        <v>3023</v>
      </c>
      <c r="F677" s="626" t="s">
        <v>3007</v>
      </c>
      <c r="G677" s="626" t="s">
        <v>3073</v>
      </c>
      <c r="H677" s="626" t="s">
        <v>536</v>
      </c>
      <c r="I677" s="626" t="s">
        <v>1117</v>
      </c>
      <c r="J677" s="626" t="s">
        <v>1118</v>
      </c>
      <c r="K677" s="626" t="s">
        <v>1119</v>
      </c>
      <c r="L677" s="627">
        <v>61.29</v>
      </c>
      <c r="M677" s="627">
        <v>858.06</v>
      </c>
      <c r="N677" s="626">
        <v>14</v>
      </c>
      <c r="O677" s="690">
        <v>5.5</v>
      </c>
      <c r="P677" s="627">
        <v>245.16</v>
      </c>
      <c r="Q677" s="642">
        <v>0.28571428571428575</v>
      </c>
      <c r="R677" s="626">
        <v>4</v>
      </c>
      <c r="S677" s="642">
        <v>0.2857142857142857</v>
      </c>
      <c r="T677" s="690">
        <v>0.5</v>
      </c>
      <c r="U677" s="672">
        <v>9.0909090909090912E-2</v>
      </c>
    </row>
    <row r="678" spans="1:21" ht="14.4" customHeight="1" x14ac:dyDescent="0.3">
      <c r="A678" s="625">
        <v>50</v>
      </c>
      <c r="B678" s="626" t="s">
        <v>537</v>
      </c>
      <c r="C678" s="626">
        <v>89301502</v>
      </c>
      <c r="D678" s="688" t="s">
        <v>4149</v>
      </c>
      <c r="E678" s="689" t="s">
        <v>3023</v>
      </c>
      <c r="F678" s="626" t="s">
        <v>3007</v>
      </c>
      <c r="G678" s="626" t="s">
        <v>3073</v>
      </c>
      <c r="H678" s="626" t="s">
        <v>536</v>
      </c>
      <c r="I678" s="626" t="s">
        <v>3309</v>
      </c>
      <c r="J678" s="626" t="s">
        <v>1118</v>
      </c>
      <c r="K678" s="626" t="s">
        <v>1119</v>
      </c>
      <c r="L678" s="627">
        <v>61.29</v>
      </c>
      <c r="M678" s="627">
        <v>1348.38</v>
      </c>
      <c r="N678" s="626">
        <v>22</v>
      </c>
      <c r="O678" s="690">
        <v>8</v>
      </c>
      <c r="P678" s="627">
        <v>858.06</v>
      </c>
      <c r="Q678" s="642">
        <v>0.63636363636363624</v>
      </c>
      <c r="R678" s="626">
        <v>14</v>
      </c>
      <c r="S678" s="642">
        <v>0.63636363636363635</v>
      </c>
      <c r="T678" s="690">
        <v>3.5</v>
      </c>
      <c r="U678" s="672">
        <v>0.4375</v>
      </c>
    </row>
    <row r="679" spans="1:21" ht="14.4" customHeight="1" x14ac:dyDescent="0.3">
      <c r="A679" s="625">
        <v>50</v>
      </c>
      <c r="B679" s="626" t="s">
        <v>537</v>
      </c>
      <c r="C679" s="626">
        <v>89301502</v>
      </c>
      <c r="D679" s="688" t="s">
        <v>4149</v>
      </c>
      <c r="E679" s="689" t="s">
        <v>3023</v>
      </c>
      <c r="F679" s="626" t="s">
        <v>3007</v>
      </c>
      <c r="G679" s="626" t="s">
        <v>3765</v>
      </c>
      <c r="H679" s="626" t="s">
        <v>536</v>
      </c>
      <c r="I679" s="626" t="s">
        <v>922</v>
      </c>
      <c r="J679" s="626" t="s">
        <v>923</v>
      </c>
      <c r="K679" s="626" t="s">
        <v>3766</v>
      </c>
      <c r="L679" s="627">
        <v>91.14</v>
      </c>
      <c r="M679" s="627">
        <v>182.28</v>
      </c>
      <c r="N679" s="626">
        <v>2</v>
      </c>
      <c r="O679" s="690">
        <v>1</v>
      </c>
      <c r="P679" s="627"/>
      <c r="Q679" s="642">
        <v>0</v>
      </c>
      <c r="R679" s="626"/>
      <c r="S679" s="642">
        <v>0</v>
      </c>
      <c r="T679" s="690"/>
      <c r="U679" s="672">
        <v>0</v>
      </c>
    </row>
    <row r="680" spans="1:21" ht="14.4" customHeight="1" x14ac:dyDescent="0.3">
      <c r="A680" s="625">
        <v>50</v>
      </c>
      <c r="B680" s="626" t="s">
        <v>537</v>
      </c>
      <c r="C680" s="626">
        <v>89301502</v>
      </c>
      <c r="D680" s="688" t="s">
        <v>4149</v>
      </c>
      <c r="E680" s="689" t="s">
        <v>3023</v>
      </c>
      <c r="F680" s="626" t="s">
        <v>3007</v>
      </c>
      <c r="G680" s="626" t="s">
        <v>3765</v>
      </c>
      <c r="H680" s="626" t="s">
        <v>536</v>
      </c>
      <c r="I680" s="626" t="s">
        <v>922</v>
      </c>
      <c r="J680" s="626" t="s">
        <v>3767</v>
      </c>
      <c r="K680" s="626" t="s">
        <v>3766</v>
      </c>
      <c r="L680" s="627">
        <v>91.14</v>
      </c>
      <c r="M680" s="627">
        <v>273.42</v>
      </c>
      <c r="N680" s="626">
        <v>3</v>
      </c>
      <c r="O680" s="690">
        <v>1</v>
      </c>
      <c r="P680" s="627"/>
      <c r="Q680" s="642">
        <v>0</v>
      </c>
      <c r="R680" s="626"/>
      <c r="S680" s="642">
        <v>0</v>
      </c>
      <c r="T680" s="690"/>
      <c r="U680" s="672">
        <v>0</v>
      </c>
    </row>
    <row r="681" spans="1:21" ht="14.4" customHeight="1" x14ac:dyDescent="0.3">
      <c r="A681" s="625">
        <v>50</v>
      </c>
      <c r="B681" s="626" t="s">
        <v>537</v>
      </c>
      <c r="C681" s="626">
        <v>89301502</v>
      </c>
      <c r="D681" s="688" t="s">
        <v>4149</v>
      </c>
      <c r="E681" s="689" t="s">
        <v>3023</v>
      </c>
      <c r="F681" s="626" t="s">
        <v>3007</v>
      </c>
      <c r="G681" s="626" t="s">
        <v>3080</v>
      </c>
      <c r="H681" s="626" t="s">
        <v>1511</v>
      </c>
      <c r="I681" s="626" t="s">
        <v>1550</v>
      </c>
      <c r="J681" s="626" t="s">
        <v>2801</v>
      </c>
      <c r="K681" s="626" t="s">
        <v>2803</v>
      </c>
      <c r="L681" s="627">
        <v>380.96</v>
      </c>
      <c r="M681" s="627">
        <v>2285.7599999999998</v>
      </c>
      <c r="N681" s="626">
        <v>6</v>
      </c>
      <c r="O681" s="690">
        <v>1.5</v>
      </c>
      <c r="P681" s="627">
        <v>1523.84</v>
      </c>
      <c r="Q681" s="642">
        <v>0.66666666666666674</v>
      </c>
      <c r="R681" s="626">
        <v>4</v>
      </c>
      <c r="S681" s="642">
        <v>0.66666666666666663</v>
      </c>
      <c r="T681" s="690">
        <v>1</v>
      </c>
      <c r="U681" s="672">
        <v>0.66666666666666663</v>
      </c>
    </row>
    <row r="682" spans="1:21" ht="14.4" customHeight="1" x14ac:dyDescent="0.3">
      <c r="A682" s="625">
        <v>50</v>
      </c>
      <c r="B682" s="626" t="s">
        <v>537</v>
      </c>
      <c r="C682" s="626">
        <v>89301502</v>
      </c>
      <c r="D682" s="688" t="s">
        <v>4149</v>
      </c>
      <c r="E682" s="689" t="s">
        <v>3023</v>
      </c>
      <c r="F682" s="626" t="s">
        <v>3007</v>
      </c>
      <c r="G682" s="626" t="s">
        <v>3080</v>
      </c>
      <c r="H682" s="626" t="s">
        <v>1511</v>
      </c>
      <c r="I682" s="626" t="s">
        <v>1550</v>
      </c>
      <c r="J682" s="626" t="s">
        <v>2801</v>
      </c>
      <c r="K682" s="626" t="s">
        <v>2803</v>
      </c>
      <c r="L682" s="627">
        <v>247.42</v>
      </c>
      <c r="M682" s="627">
        <v>494.84</v>
      </c>
      <c r="N682" s="626">
        <v>2</v>
      </c>
      <c r="O682" s="690">
        <v>1</v>
      </c>
      <c r="P682" s="627"/>
      <c r="Q682" s="642">
        <v>0</v>
      </c>
      <c r="R682" s="626"/>
      <c r="S682" s="642">
        <v>0</v>
      </c>
      <c r="T682" s="690"/>
      <c r="U682" s="672">
        <v>0</v>
      </c>
    </row>
    <row r="683" spans="1:21" ht="14.4" customHeight="1" x14ac:dyDescent="0.3">
      <c r="A683" s="625">
        <v>50</v>
      </c>
      <c r="B683" s="626" t="s">
        <v>537</v>
      </c>
      <c r="C683" s="626">
        <v>89301502</v>
      </c>
      <c r="D683" s="688" t="s">
        <v>4149</v>
      </c>
      <c r="E683" s="689" t="s">
        <v>3023</v>
      </c>
      <c r="F683" s="626" t="s">
        <v>3007</v>
      </c>
      <c r="G683" s="626" t="s">
        <v>3768</v>
      </c>
      <c r="H683" s="626" t="s">
        <v>536</v>
      </c>
      <c r="I683" s="626" t="s">
        <v>3769</v>
      </c>
      <c r="J683" s="626" t="s">
        <v>2136</v>
      </c>
      <c r="K683" s="626" t="s">
        <v>3770</v>
      </c>
      <c r="L683" s="627">
        <v>0</v>
      </c>
      <c r="M683" s="627">
        <v>0</v>
      </c>
      <c r="N683" s="626">
        <v>6</v>
      </c>
      <c r="O683" s="690">
        <v>1.5</v>
      </c>
      <c r="P683" s="627">
        <v>0</v>
      </c>
      <c r="Q683" s="642"/>
      <c r="R683" s="626">
        <v>6</v>
      </c>
      <c r="S683" s="642">
        <v>1</v>
      </c>
      <c r="T683" s="690">
        <v>1.5</v>
      </c>
      <c r="U683" s="672">
        <v>1</v>
      </c>
    </row>
    <row r="684" spans="1:21" ht="14.4" customHeight="1" x14ac:dyDescent="0.3">
      <c r="A684" s="625">
        <v>50</v>
      </c>
      <c r="B684" s="626" t="s">
        <v>537</v>
      </c>
      <c r="C684" s="626">
        <v>89301502</v>
      </c>
      <c r="D684" s="688" t="s">
        <v>4149</v>
      </c>
      <c r="E684" s="689" t="s">
        <v>3023</v>
      </c>
      <c r="F684" s="626" t="s">
        <v>3007</v>
      </c>
      <c r="G684" s="626" t="s">
        <v>3515</v>
      </c>
      <c r="H684" s="626" t="s">
        <v>1511</v>
      </c>
      <c r="I684" s="626" t="s">
        <v>3516</v>
      </c>
      <c r="J684" s="626" t="s">
        <v>2443</v>
      </c>
      <c r="K684" s="626" t="s">
        <v>1081</v>
      </c>
      <c r="L684" s="627">
        <v>413.22</v>
      </c>
      <c r="M684" s="627">
        <v>413.22</v>
      </c>
      <c r="N684" s="626">
        <v>1</v>
      </c>
      <c r="O684" s="690">
        <v>0.5</v>
      </c>
      <c r="P684" s="627">
        <v>413.22</v>
      </c>
      <c r="Q684" s="642">
        <v>1</v>
      </c>
      <c r="R684" s="626">
        <v>1</v>
      </c>
      <c r="S684" s="642">
        <v>1</v>
      </c>
      <c r="T684" s="690">
        <v>0.5</v>
      </c>
      <c r="U684" s="672">
        <v>1</v>
      </c>
    </row>
    <row r="685" spans="1:21" ht="14.4" customHeight="1" x14ac:dyDescent="0.3">
      <c r="A685" s="625">
        <v>50</v>
      </c>
      <c r="B685" s="626" t="s">
        <v>537</v>
      </c>
      <c r="C685" s="626">
        <v>89301502</v>
      </c>
      <c r="D685" s="688" t="s">
        <v>4149</v>
      </c>
      <c r="E685" s="689" t="s">
        <v>3023</v>
      </c>
      <c r="F685" s="626" t="s">
        <v>3007</v>
      </c>
      <c r="G685" s="626" t="s">
        <v>3515</v>
      </c>
      <c r="H685" s="626" t="s">
        <v>536</v>
      </c>
      <c r="I685" s="626" t="s">
        <v>3517</v>
      </c>
      <c r="J685" s="626" t="s">
        <v>3518</v>
      </c>
      <c r="K685" s="626" t="s">
        <v>3519</v>
      </c>
      <c r="L685" s="627">
        <v>0</v>
      </c>
      <c r="M685" s="627">
        <v>0</v>
      </c>
      <c r="N685" s="626">
        <v>1</v>
      </c>
      <c r="O685" s="690">
        <v>1</v>
      </c>
      <c r="P685" s="627">
        <v>0</v>
      </c>
      <c r="Q685" s="642"/>
      <c r="R685" s="626">
        <v>1</v>
      </c>
      <c r="S685" s="642">
        <v>1</v>
      </c>
      <c r="T685" s="690">
        <v>1</v>
      </c>
      <c r="U685" s="672">
        <v>1</v>
      </c>
    </row>
    <row r="686" spans="1:21" ht="14.4" customHeight="1" x14ac:dyDescent="0.3">
      <c r="A686" s="625">
        <v>50</v>
      </c>
      <c r="B686" s="626" t="s">
        <v>537</v>
      </c>
      <c r="C686" s="626">
        <v>89301502</v>
      </c>
      <c r="D686" s="688" t="s">
        <v>4149</v>
      </c>
      <c r="E686" s="689" t="s">
        <v>3023</v>
      </c>
      <c r="F686" s="626" t="s">
        <v>3007</v>
      </c>
      <c r="G686" s="626" t="s">
        <v>3515</v>
      </c>
      <c r="H686" s="626" t="s">
        <v>536</v>
      </c>
      <c r="I686" s="626" t="s">
        <v>3771</v>
      </c>
      <c r="J686" s="626" t="s">
        <v>3518</v>
      </c>
      <c r="K686" s="626" t="s">
        <v>3772</v>
      </c>
      <c r="L686" s="627">
        <v>413.22</v>
      </c>
      <c r="M686" s="627">
        <v>413.22</v>
      </c>
      <c r="N686" s="626">
        <v>1</v>
      </c>
      <c r="O686" s="690">
        <v>1</v>
      </c>
      <c r="P686" s="627">
        <v>413.22</v>
      </c>
      <c r="Q686" s="642">
        <v>1</v>
      </c>
      <c r="R686" s="626">
        <v>1</v>
      </c>
      <c r="S686" s="642">
        <v>1</v>
      </c>
      <c r="T686" s="690">
        <v>1</v>
      </c>
      <c r="U686" s="672">
        <v>1</v>
      </c>
    </row>
    <row r="687" spans="1:21" ht="14.4" customHeight="1" x14ac:dyDescent="0.3">
      <c r="A687" s="625">
        <v>50</v>
      </c>
      <c r="B687" s="626" t="s">
        <v>537</v>
      </c>
      <c r="C687" s="626">
        <v>89301502</v>
      </c>
      <c r="D687" s="688" t="s">
        <v>4149</v>
      </c>
      <c r="E687" s="689" t="s">
        <v>3023</v>
      </c>
      <c r="F687" s="626" t="s">
        <v>3007</v>
      </c>
      <c r="G687" s="626" t="s">
        <v>3515</v>
      </c>
      <c r="H687" s="626" t="s">
        <v>536</v>
      </c>
      <c r="I687" s="626" t="s">
        <v>3773</v>
      </c>
      <c r="J687" s="626" t="s">
        <v>2020</v>
      </c>
      <c r="K687" s="626" t="s">
        <v>1081</v>
      </c>
      <c r="L687" s="627">
        <v>413.22</v>
      </c>
      <c r="M687" s="627">
        <v>1239.6600000000001</v>
      </c>
      <c r="N687" s="626">
        <v>3</v>
      </c>
      <c r="O687" s="690">
        <v>2.5</v>
      </c>
      <c r="P687" s="627"/>
      <c r="Q687" s="642">
        <v>0</v>
      </c>
      <c r="R687" s="626"/>
      <c r="S687" s="642">
        <v>0</v>
      </c>
      <c r="T687" s="690"/>
      <c r="U687" s="672">
        <v>0</v>
      </c>
    </row>
    <row r="688" spans="1:21" ht="14.4" customHeight="1" x14ac:dyDescent="0.3">
      <c r="A688" s="625">
        <v>50</v>
      </c>
      <c r="B688" s="626" t="s">
        <v>537</v>
      </c>
      <c r="C688" s="626">
        <v>89301502</v>
      </c>
      <c r="D688" s="688" t="s">
        <v>4149</v>
      </c>
      <c r="E688" s="689" t="s">
        <v>3023</v>
      </c>
      <c r="F688" s="626" t="s">
        <v>3007</v>
      </c>
      <c r="G688" s="626" t="s">
        <v>3774</v>
      </c>
      <c r="H688" s="626" t="s">
        <v>536</v>
      </c>
      <c r="I688" s="626" t="s">
        <v>3775</v>
      </c>
      <c r="J688" s="626" t="s">
        <v>3776</v>
      </c>
      <c r="K688" s="626" t="s">
        <v>3777</v>
      </c>
      <c r="L688" s="627">
        <v>0</v>
      </c>
      <c r="M688" s="627">
        <v>0</v>
      </c>
      <c r="N688" s="626">
        <v>1</v>
      </c>
      <c r="O688" s="690">
        <v>1</v>
      </c>
      <c r="P688" s="627"/>
      <c r="Q688" s="642"/>
      <c r="R688" s="626"/>
      <c r="S688" s="642">
        <v>0</v>
      </c>
      <c r="T688" s="690"/>
      <c r="U688" s="672">
        <v>0</v>
      </c>
    </row>
    <row r="689" spans="1:21" ht="14.4" customHeight="1" x14ac:dyDescent="0.3">
      <c r="A689" s="625">
        <v>50</v>
      </c>
      <c r="B689" s="626" t="s">
        <v>537</v>
      </c>
      <c r="C689" s="626">
        <v>89301502</v>
      </c>
      <c r="D689" s="688" t="s">
        <v>4149</v>
      </c>
      <c r="E689" s="689" t="s">
        <v>3023</v>
      </c>
      <c r="F689" s="626" t="s">
        <v>3007</v>
      </c>
      <c r="G689" s="626" t="s">
        <v>3081</v>
      </c>
      <c r="H689" s="626" t="s">
        <v>536</v>
      </c>
      <c r="I689" s="626" t="s">
        <v>1212</v>
      </c>
      <c r="J689" s="626" t="s">
        <v>2876</v>
      </c>
      <c r="K689" s="626" t="s">
        <v>2877</v>
      </c>
      <c r="L689" s="627">
        <v>50.57</v>
      </c>
      <c r="M689" s="627">
        <v>50.57</v>
      </c>
      <c r="N689" s="626">
        <v>1</v>
      </c>
      <c r="O689" s="690">
        <v>1</v>
      </c>
      <c r="P689" s="627">
        <v>50.57</v>
      </c>
      <c r="Q689" s="642">
        <v>1</v>
      </c>
      <c r="R689" s="626">
        <v>1</v>
      </c>
      <c r="S689" s="642">
        <v>1</v>
      </c>
      <c r="T689" s="690">
        <v>1</v>
      </c>
      <c r="U689" s="672">
        <v>1</v>
      </c>
    </row>
    <row r="690" spans="1:21" ht="14.4" customHeight="1" x14ac:dyDescent="0.3">
      <c r="A690" s="625">
        <v>50</v>
      </c>
      <c r="B690" s="626" t="s">
        <v>537</v>
      </c>
      <c r="C690" s="626">
        <v>89301502</v>
      </c>
      <c r="D690" s="688" t="s">
        <v>4149</v>
      </c>
      <c r="E690" s="689" t="s">
        <v>3023</v>
      </c>
      <c r="F690" s="626" t="s">
        <v>3007</v>
      </c>
      <c r="G690" s="626" t="s">
        <v>3527</v>
      </c>
      <c r="H690" s="626" t="s">
        <v>1511</v>
      </c>
      <c r="I690" s="626" t="s">
        <v>3778</v>
      </c>
      <c r="J690" s="626" t="s">
        <v>1635</v>
      </c>
      <c r="K690" s="626" t="s">
        <v>1636</v>
      </c>
      <c r="L690" s="627">
        <v>107.81</v>
      </c>
      <c r="M690" s="627">
        <v>323.43</v>
      </c>
      <c r="N690" s="626">
        <v>3</v>
      </c>
      <c r="O690" s="690">
        <v>0.5</v>
      </c>
      <c r="P690" s="627">
        <v>323.43</v>
      </c>
      <c r="Q690" s="642">
        <v>1</v>
      </c>
      <c r="R690" s="626">
        <v>3</v>
      </c>
      <c r="S690" s="642">
        <v>1</v>
      </c>
      <c r="T690" s="690">
        <v>0.5</v>
      </c>
      <c r="U690" s="672">
        <v>1</v>
      </c>
    </row>
    <row r="691" spans="1:21" ht="14.4" customHeight="1" x14ac:dyDescent="0.3">
      <c r="A691" s="625">
        <v>50</v>
      </c>
      <c r="B691" s="626" t="s">
        <v>537</v>
      </c>
      <c r="C691" s="626">
        <v>89301502</v>
      </c>
      <c r="D691" s="688" t="s">
        <v>4149</v>
      </c>
      <c r="E691" s="689" t="s">
        <v>3023</v>
      </c>
      <c r="F691" s="626" t="s">
        <v>3007</v>
      </c>
      <c r="G691" s="626" t="s">
        <v>3531</v>
      </c>
      <c r="H691" s="626" t="s">
        <v>1511</v>
      </c>
      <c r="I691" s="626" t="s">
        <v>3532</v>
      </c>
      <c r="J691" s="626" t="s">
        <v>3533</v>
      </c>
      <c r="K691" s="626" t="s">
        <v>1260</v>
      </c>
      <c r="L691" s="627">
        <v>250.62</v>
      </c>
      <c r="M691" s="627">
        <v>250.62</v>
      </c>
      <c r="N691" s="626">
        <v>1</v>
      </c>
      <c r="O691" s="690">
        <v>0.5</v>
      </c>
      <c r="P691" s="627">
        <v>250.62</v>
      </c>
      <c r="Q691" s="642">
        <v>1</v>
      </c>
      <c r="R691" s="626">
        <v>1</v>
      </c>
      <c r="S691" s="642">
        <v>1</v>
      </c>
      <c r="T691" s="690">
        <v>0.5</v>
      </c>
      <c r="U691" s="672">
        <v>1</v>
      </c>
    </row>
    <row r="692" spans="1:21" ht="14.4" customHeight="1" x14ac:dyDescent="0.3">
      <c r="A692" s="625">
        <v>50</v>
      </c>
      <c r="B692" s="626" t="s">
        <v>537</v>
      </c>
      <c r="C692" s="626">
        <v>89301502</v>
      </c>
      <c r="D692" s="688" t="s">
        <v>4149</v>
      </c>
      <c r="E692" s="689" t="s">
        <v>3023</v>
      </c>
      <c r="F692" s="626" t="s">
        <v>3007</v>
      </c>
      <c r="G692" s="626" t="s">
        <v>3168</v>
      </c>
      <c r="H692" s="626" t="s">
        <v>536</v>
      </c>
      <c r="I692" s="626" t="s">
        <v>995</v>
      </c>
      <c r="J692" s="626" t="s">
        <v>996</v>
      </c>
      <c r="K692" s="626" t="s">
        <v>3779</v>
      </c>
      <c r="L692" s="627">
        <v>0</v>
      </c>
      <c r="M692" s="627">
        <v>0</v>
      </c>
      <c r="N692" s="626">
        <v>9</v>
      </c>
      <c r="O692" s="690">
        <v>1.5</v>
      </c>
      <c r="P692" s="627"/>
      <c r="Q692" s="642"/>
      <c r="R692" s="626"/>
      <c r="S692" s="642">
        <v>0</v>
      </c>
      <c r="T692" s="690"/>
      <c r="U692" s="672">
        <v>0</v>
      </c>
    </row>
    <row r="693" spans="1:21" ht="14.4" customHeight="1" x14ac:dyDescent="0.3">
      <c r="A693" s="625">
        <v>50</v>
      </c>
      <c r="B693" s="626" t="s">
        <v>537</v>
      </c>
      <c r="C693" s="626">
        <v>89301502</v>
      </c>
      <c r="D693" s="688" t="s">
        <v>4149</v>
      </c>
      <c r="E693" s="689" t="s">
        <v>3023</v>
      </c>
      <c r="F693" s="626" t="s">
        <v>3007</v>
      </c>
      <c r="G693" s="626" t="s">
        <v>3780</v>
      </c>
      <c r="H693" s="626" t="s">
        <v>536</v>
      </c>
      <c r="I693" s="626" t="s">
        <v>3781</v>
      </c>
      <c r="J693" s="626" t="s">
        <v>3782</v>
      </c>
      <c r="K693" s="626" t="s">
        <v>3783</v>
      </c>
      <c r="L693" s="627">
        <v>0</v>
      </c>
      <c r="M693" s="627">
        <v>0</v>
      </c>
      <c r="N693" s="626">
        <v>6</v>
      </c>
      <c r="O693" s="690">
        <v>2</v>
      </c>
      <c r="P693" s="627">
        <v>0</v>
      </c>
      <c r="Q693" s="642"/>
      <c r="R693" s="626">
        <v>1</v>
      </c>
      <c r="S693" s="642">
        <v>0.16666666666666666</v>
      </c>
      <c r="T693" s="690">
        <v>1</v>
      </c>
      <c r="U693" s="672">
        <v>0.5</v>
      </c>
    </row>
    <row r="694" spans="1:21" ht="14.4" customHeight="1" x14ac:dyDescent="0.3">
      <c r="A694" s="625">
        <v>50</v>
      </c>
      <c r="B694" s="626" t="s">
        <v>537</v>
      </c>
      <c r="C694" s="626">
        <v>89301502</v>
      </c>
      <c r="D694" s="688" t="s">
        <v>4149</v>
      </c>
      <c r="E694" s="689" t="s">
        <v>3023</v>
      </c>
      <c r="F694" s="626" t="s">
        <v>3007</v>
      </c>
      <c r="G694" s="626" t="s">
        <v>3238</v>
      </c>
      <c r="H694" s="626" t="s">
        <v>536</v>
      </c>
      <c r="I694" s="626" t="s">
        <v>3784</v>
      </c>
      <c r="J694" s="626" t="s">
        <v>3785</v>
      </c>
      <c r="K694" s="626" t="s">
        <v>3786</v>
      </c>
      <c r="L694" s="627">
        <v>0</v>
      </c>
      <c r="M694" s="627">
        <v>0</v>
      </c>
      <c r="N694" s="626">
        <v>8</v>
      </c>
      <c r="O694" s="690">
        <v>1</v>
      </c>
      <c r="P694" s="627">
        <v>0</v>
      </c>
      <c r="Q694" s="642"/>
      <c r="R694" s="626">
        <v>4</v>
      </c>
      <c r="S694" s="642">
        <v>0.5</v>
      </c>
      <c r="T694" s="690">
        <v>0.5</v>
      </c>
      <c r="U694" s="672">
        <v>0.5</v>
      </c>
    </row>
    <row r="695" spans="1:21" ht="14.4" customHeight="1" x14ac:dyDescent="0.3">
      <c r="A695" s="625">
        <v>50</v>
      </c>
      <c r="B695" s="626" t="s">
        <v>537</v>
      </c>
      <c r="C695" s="626">
        <v>89301502</v>
      </c>
      <c r="D695" s="688" t="s">
        <v>4149</v>
      </c>
      <c r="E695" s="689" t="s">
        <v>3023</v>
      </c>
      <c r="F695" s="626" t="s">
        <v>3007</v>
      </c>
      <c r="G695" s="626" t="s">
        <v>3238</v>
      </c>
      <c r="H695" s="626" t="s">
        <v>1511</v>
      </c>
      <c r="I695" s="626" t="s">
        <v>1587</v>
      </c>
      <c r="J695" s="626" t="s">
        <v>1588</v>
      </c>
      <c r="K695" s="626" t="s">
        <v>2816</v>
      </c>
      <c r="L695" s="627">
        <v>86.41</v>
      </c>
      <c r="M695" s="627">
        <v>172.82</v>
      </c>
      <c r="N695" s="626">
        <v>2</v>
      </c>
      <c r="O695" s="690">
        <v>0.5</v>
      </c>
      <c r="P695" s="627">
        <v>172.82</v>
      </c>
      <c r="Q695" s="642">
        <v>1</v>
      </c>
      <c r="R695" s="626">
        <v>2</v>
      </c>
      <c r="S695" s="642">
        <v>1</v>
      </c>
      <c r="T695" s="690">
        <v>0.5</v>
      </c>
      <c r="U695" s="672">
        <v>1</v>
      </c>
    </row>
    <row r="696" spans="1:21" ht="14.4" customHeight="1" x14ac:dyDescent="0.3">
      <c r="A696" s="625">
        <v>50</v>
      </c>
      <c r="B696" s="626" t="s">
        <v>537</v>
      </c>
      <c r="C696" s="626">
        <v>89301502</v>
      </c>
      <c r="D696" s="688" t="s">
        <v>4149</v>
      </c>
      <c r="E696" s="689" t="s">
        <v>3023</v>
      </c>
      <c r="F696" s="626" t="s">
        <v>3007</v>
      </c>
      <c r="G696" s="626" t="s">
        <v>3203</v>
      </c>
      <c r="H696" s="626" t="s">
        <v>536</v>
      </c>
      <c r="I696" s="626" t="s">
        <v>3204</v>
      </c>
      <c r="J696" s="626" t="s">
        <v>3205</v>
      </c>
      <c r="K696" s="626" t="s">
        <v>3206</v>
      </c>
      <c r="L696" s="627">
        <v>81.540000000000006</v>
      </c>
      <c r="M696" s="627">
        <v>244.62</v>
      </c>
      <c r="N696" s="626">
        <v>3</v>
      </c>
      <c r="O696" s="690">
        <v>1.5</v>
      </c>
      <c r="P696" s="627">
        <v>81.540000000000006</v>
      </c>
      <c r="Q696" s="642">
        <v>0.33333333333333337</v>
      </c>
      <c r="R696" s="626">
        <v>1</v>
      </c>
      <c r="S696" s="642">
        <v>0.33333333333333331</v>
      </c>
      <c r="T696" s="690">
        <v>0.5</v>
      </c>
      <c r="U696" s="672">
        <v>0.33333333333333331</v>
      </c>
    </row>
    <row r="697" spans="1:21" ht="14.4" customHeight="1" x14ac:dyDescent="0.3">
      <c r="A697" s="625">
        <v>50</v>
      </c>
      <c r="B697" s="626" t="s">
        <v>537</v>
      </c>
      <c r="C697" s="626">
        <v>89301502</v>
      </c>
      <c r="D697" s="688" t="s">
        <v>4149</v>
      </c>
      <c r="E697" s="689" t="s">
        <v>3023</v>
      </c>
      <c r="F697" s="626" t="s">
        <v>3007</v>
      </c>
      <c r="G697" s="626" t="s">
        <v>3139</v>
      </c>
      <c r="H697" s="626" t="s">
        <v>536</v>
      </c>
      <c r="I697" s="626" t="s">
        <v>810</v>
      </c>
      <c r="J697" s="626" t="s">
        <v>811</v>
      </c>
      <c r="K697" s="626" t="s">
        <v>3207</v>
      </c>
      <c r="L697" s="627">
        <v>83.56</v>
      </c>
      <c r="M697" s="627">
        <v>334.24</v>
      </c>
      <c r="N697" s="626">
        <v>4</v>
      </c>
      <c r="O697" s="690">
        <v>2</v>
      </c>
      <c r="P697" s="627"/>
      <c r="Q697" s="642">
        <v>0</v>
      </c>
      <c r="R697" s="626"/>
      <c r="S697" s="642">
        <v>0</v>
      </c>
      <c r="T697" s="690"/>
      <c r="U697" s="672">
        <v>0</v>
      </c>
    </row>
    <row r="698" spans="1:21" ht="14.4" customHeight="1" x14ac:dyDescent="0.3">
      <c r="A698" s="625">
        <v>50</v>
      </c>
      <c r="B698" s="626" t="s">
        <v>537</v>
      </c>
      <c r="C698" s="626">
        <v>89301502</v>
      </c>
      <c r="D698" s="688" t="s">
        <v>4149</v>
      </c>
      <c r="E698" s="689" t="s">
        <v>3023</v>
      </c>
      <c r="F698" s="626" t="s">
        <v>3007</v>
      </c>
      <c r="G698" s="626" t="s">
        <v>3139</v>
      </c>
      <c r="H698" s="626" t="s">
        <v>536</v>
      </c>
      <c r="I698" s="626" t="s">
        <v>2051</v>
      </c>
      <c r="J698" s="626" t="s">
        <v>811</v>
      </c>
      <c r="K698" s="626" t="s">
        <v>3355</v>
      </c>
      <c r="L698" s="627">
        <v>23.4</v>
      </c>
      <c r="M698" s="627">
        <v>93.6</v>
      </c>
      <c r="N698" s="626">
        <v>4</v>
      </c>
      <c r="O698" s="690">
        <v>2</v>
      </c>
      <c r="P698" s="627">
        <v>46.8</v>
      </c>
      <c r="Q698" s="642">
        <v>0.5</v>
      </c>
      <c r="R698" s="626">
        <v>2</v>
      </c>
      <c r="S698" s="642">
        <v>0.5</v>
      </c>
      <c r="T698" s="690">
        <v>1</v>
      </c>
      <c r="U698" s="672">
        <v>0.5</v>
      </c>
    </row>
    <row r="699" spans="1:21" ht="14.4" customHeight="1" x14ac:dyDescent="0.3">
      <c r="A699" s="625">
        <v>50</v>
      </c>
      <c r="B699" s="626" t="s">
        <v>537</v>
      </c>
      <c r="C699" s="626">
        <v>89301502</v>
      </c>
      <c r="D699" s="688" t="s">
        <v>4149</v>
      </c>
      <c r="E699" s="689" t="s">
        <v>3023</v>
      </c>
      <c r="F699" s="626" t="s">
        <v>3007</v>
      </c>
      <c r="G699" s="626" t="s">
        <v>3139</v>
      </c>
      <c r="H699" s="626" t="s">
        <v>1511</v>
      </c>
      <c r="I699" s="626" t="s">
        <v>3787</v>
      </c>
      <c r="J699" s="626" t="s">
        <v>3788</v>
      </c>
      <c r="K699" s="626" t="s">
        <v>3789</v>
      </c>
      <c r="L699" s="627">
        <v>100.04</v>
      </c>
      <c r="M699" s="627">
        <v>300.12</v>
      </c>
      <c r="N699" s="626">
        <v>3</v>
      </c>
      <c r="O699" s="690">
        <v>1.5</v>
      </c>
      <c r="P699" s="627"/>
      <c r="Q699" s="642">
        <v>0</v>
      </c>
      <c r="R699" s="626"/>
      <c r="S699" s="642">
        <v>0</v>
      </c>
      <c r="T699" s="690"/>
      <c r="U699" s="672">
        <v>0</v>
      </c>
    </row>
    <row r="700" spans="1:21" ht="14.4" customHeight="1" x14ac:dyDescent="0.3">
      <c r="A700" s="625">
        <v>50</v>
      </c>
      <c r="B700" s="626" t="s">
        <v>537</v>
      </c>
      <c r="C700" s="626">
        <v>89301502</v>
      </c>
      <c r="D700" s="688" t="s">
        <v>4149</v>
      </c>
      <c r="E700" s="689" t="s">
        <v>3023</v>
      </c>
      <c r="F700" s="626" t="s">
        <v>3007</v>
      </c>
      <c r="G700" s="626" t="s">
        <v>3139</v>
      </c>
      <c r="H700" s="626" t="s">
        <v>536</v>
      </c>
      <c r="I700" s="626" t="s">
        <v>3400</v>
      </c>
      <c r="J700" s="626" t="s">
        <v>3357</v>
      </c>
      <c r="K700" s="626" t="s">
        <v>3401</v>
      </c>
      <c r="L700" s="627">
        <v>200.07</v>
      </c>
      <c r="M700" s="627">
        <v>1200.42</v>
      </c>
      <c r="N700" s="626">
        <v>6</v>
      </c>
      <c r="O700" s="690">
        <v>3.5</v>
      </c>
      <c r="P700" s="627">
        <v>600.21</v>
      </c>
      <c r="Q700" s="642">
        <v>0.5</v>
      </c>
      <c r="R700" s="626">
        <v>3</v>
      </c>
      <c r="S700" s="642">
        <v>0.5</v>
      </c>
      <c r="T700" s="690">
        <v>2</v>
      </c>
      <c r="U700" s="672">
        <v>0.5714285714285714</v>
      </c>
    </row>
    <row r="701" spans="1:21" ht="14.4" customHeight="1" x14ac:dyDescent="0.3">
      <c r="A701" s="625">
        <v>50</v>
      </c>
      <c r="B701" s="626" t="s">
        <v>537</v>
      </c>
      <c r="C701" s="626">
        <v>89301502</v>
      </c>
      <c r="D701" s="688" t="s">
        <v>4149</v>
      </c>
      <c r="E701" s="689" t="s">
        <v>3023</v>
      </c>
      <c r="F701" s="626" t="s">
        <v>3007</v>
      </c>
      <c r="G701" s="626" t="s">
        <v>3139</v>
      </c>
      <c r="H701" s="626" t="s">
        <v>536</v>
      </c>
      <c r="I701" s="626" t="s">
        <v>3356</v>
      </c>
      <c r="J701" s="626" t="s">
        <v>3357</v>
      </c>
      <c r="K701" s="626" t="s">
        <v>3358</v>
      </c>
      <c r="L701" s="627">
        <v>60.02</v>
      </c>
      <c r="M701" s="627">
        <v>360.12</v>
      </c>
      <c r="N701" s="626">
        <v>6</v>
      </c>
      <c r="O701" s="690">
        <v>1.5</v>
      </c>
      <c r="P701" s="627">
        <v>120.04</v>
      </c>
      <c r="Q701" s="642">
        <v>0.33333333333333337</v>
      </c>
      <c r="R701" s="626">
        <v>2</v>
      </c>
      <c r="S701" s="642">
        <v>0.33333333333333331</v>
      </c>
      <c r="T701" s="690">
        <v>0.5</v>
      </c>
      <c r="U701" s="672">
        <v>0.33333333333333331</v>
      </c>
    </row>
    <row r="702" spans="1:21" ht="14.4" customHeight="1" x14ac:dyDescent="0.3">
      <c r="A702" s="625">
        <v>50</v>
      </c>
      <c r="B702" s="626" t="s">
        <v>537</v>
      </c>
      <c r="C702" s="626">
        <v>89301502</v>
      </c>
      <c r="D702" s="688" t="s">
        <v>4149</v>
      </c>
      <c r="E702" s="689" t="s">
        <v>3023</v>
      </c>
      <c r="F702" s="626" t="s">
        <v>3007</v>
      </c>
      <c r="G702" s="626" t="s">
        <v>3139</v>
      </c>
      <c r="H702" s="626" t="s">
        <v>536</v>
      </c>
      <c r="I702" s="626" t="s">
        <v>650</v>
      </c>
      <c r="J702" s="626" t="s">
        <v>651</v>
      </c>
      <c r="K702" s="626" t="s">
        <v>652</v>
      </c>
      <c r="L702" s="627">
        <v>149.62</v>
      </c>
      <c r="M702" s="627">
        <v>448.86</v>
      </c>
      <c r="N702" s="626">
        <v>3</v>
      </c>
      <c r="O702" s="690">
        <v>1.5</v>
      </c>
      <c r="P702" s="627">
        <v>149.62</v>
      </c>
      <c r="Q702" s="642">
        <v>0.33333333333333331</v>
      </c>
      <c r="R702" s="626">
        <v>1</v>
      </c>
      <c r="S702" s="642">
        <v>0.33333333333333331</v>
      </c>
      <c r="T702" s="690">
        <v>0.5</v>
      </c>
      <c r="U702" s="672">
        <v>0.33333333333333331</v>
      </c>
    </row>
    <row r="703" spans="1:21" ht="14.4" customHeight="1" x14ac:dyDescent="0.3">
      <c r="A703" s="625">
        <v>50</v>
      </c>
      <c r="B703" s="626" t="s">
        <v>537</v>
      </c>
      <c r="C703" s="626">
        <v>89301502</v>
      </c>
      <c r="D703" s="688" t="s">
        <v>4149</v>
      </c>
      <c r="E703" s="689" t="s">
        <v>3023</v>
      </c>
      <c r="F703" s="626" t="s">
        <v>3007</v>
      </c>
      <c r="G703" s="626" t="s">
        <v>3139</v>
      </c>
      <c r="H703" s="626" t="s">
        <v>536</v>
      </c>
      <c r="I703" s="626" t="s">
        <v>3790</v>
      </c>
      <c r="J703" s="626" t="s">
        <v>3791</v>
      </c>
      <c r="K703" s="626" t="s">
        <v>3792</v>
      </c>
      <c r="L703" s="627">
        <v>49.92</v>
      </c>
      <c r="M703" s="627">
        <v>199.68</v>
      </c>
      <c r="N703" s="626">
        <v>4</v>
      </c>
      <c r="O703" s="690">
        <v>1</v>
      </c>
      <c r="P703" s="627"/>
      <c r="Q703" s="642">
        <v>0</v>
      </c>
      <c r="R703" s="626"/>
      <c r="S703" s="642">
        <v>0</v>
      </c>
      <c r="T703" s="690"/>
      <c r="U703" s="672">
        <v>0</v>
      </c>
    </row>
    <row r="704" spans="1:21" ht="14.4" customHeight="1" x14ac:dyDescent="0.3">
      <c r="A704" s="625">
        <v>50</v>
      </c>
      <c r="B704" s="626" t="s">
        <v>537</v>
      </c>
      <c r="C704" s="626">
        <v>89301502</v>
      </c>
      <c r="D704" s="688" t="s">
        <v>4149</v>
      </c>
      <c r="E704" s="689" t="s">
        <v>3023</v>
      </c>
      <c r="F704" s="626" t="s">
        <v>3007</v>
      </c>
      <c r="G704" s="626" t="s">
        <v>3139</v>
      </c>
      <c r="H704" s="626" t="s">
        <v>536</v>
      </c>
      <c r="I704" s="626" t="s">
        <v>895</v>
      </c>
      <c r="J704" s="626" t="s">
        <v>3141</v>
      </c>
      <c r="K704" s="626" t="s">
        <v>3173</v>
      </c>
      <c r="L704" s="627">
        <v>33.68</v>
      </c>
      <c r="M704" s="627">
        <v>134.72</v>
      </c>
      <c r="N704" s="626">
        <v>4</v>
      </c>
      <c r="O704" s="690">
        <v>1</v>
      </c>
      <c r="P704" s="627"/>
      <c r="Q704" s="642">
        <v>0</v>
      </c>
      <c r="R704" s="626"/>
      <c r="S704" s="642">
        <v>0</v>
      </c>
      <c r="T704" s="690"/>
      <c r="U704" s="672">
        <v>0</v>
      </c>
    </row>
    <row r="705" spans="1:21" ht="14.4" customHeight="1" x14ac:dyDescent="0.3">
      <c r="A705" s="625">
        <v>50</v>
      </c>
      <c r="B705" s="626" t="s">
        <v>537</v>
      </c>
      <c r="C705" s="626">
        <v>89301502</v>
      </c>
      <c r="D705" s="688" t="s">
        <v>4149</v>
      </c>
      <c r="E705" s="689" t="s">
        <v>3023</v>
      </c>
      <c r="F705" s="626" t="s">
        <v>3007</v>
      </c>
      <c r="G705" s="626" t="s">
        <v>3139</v>
      </c>
      <c r="H705" s="626" t="s">
        <v>536</v>
      </c>
      <c r="I705" s="626" t="s">
        <v>3140</v>
      </c>
      <c r="J705" s="626" t="s">
        <v>3141</v>
      </c>
      <c r="K705" s="626" t="s">
        <v>3142</v>
      </c>
      <c r="L705" s="627">
        <v>112.27</v>
      </c>
      <c r="M705" s="627">
        <v>112.27</v>
      </c>
      <c r="N705" s="626">
        <v>1</v>
      </c>
      <c r="O705" s="690">
        <v>1</v>
      </c>
      <c r="P705" s="627"/>
      <c r="Q705" s="642">
        <v>0</v>
      </c>
      <c r="R705" s="626"/>
      <c r="S705" s="642">
        <v>0</v>
      </c>
      <c r="T705" s="690"/>
      <c r="U705" s="672">
        <v>0</v>
      </c>
    </row>
    <row r="706" spans="1:21" ht="14.4" customHeight="1" x14ac:dyDescent="0.3">
      <c r="A706" s="625">
        <v>50</v>
      </c>
      <c r="B706" s="626" t="s">
        <v>537</v>
      </c>
      <c r="C706" s="626">
        <v>89301502</v>
      </c>
      <c r="D706" s="688" t="s">
        <v>4149</v>
      </c>
      <c r="E706" s="689" t="s">
        <v>3023</v>
      </c>
      <c r="F706" s="626" t="s">
        <v>3007</v>
      </c>
      <c r="G706" s="626" t="s">
        <v>3793</v>
      </c>
      <c r="H706" s="626" t="s">
        <v>536</v>
      </c>
      <c r="I706" s="626" t="s">
        <v>3794</v>
      </c>
      <c r="J706" s="626" t="s">
        <v>3795</v>
      </c>
      <c r="K706" s="626" t="s">
        <v>3796</v>
      </c>
      <c r="L706" s="627">
        <v>347.08</v>
      </c>
      <c r="M706" s="627">
        <v>347.08</v>
      </c>
      <c r="N706" s="626">
        <v>1</v>
      </c>
      <c r="O706" s="690">
        <v>0.5</v>
      </c>
      <c r="P706" s="627"/>
      <c r="Q706" s="642">
        <v>0</v>
      </c>
      <c r="R706" s="626"/>
      <c r="S706" s="642">
        <v>0</v>
      </c>
      <c r="T706" s="690"/>
      <c r="U706" s="672">
        <v>0</v>
      </c>
    </row>
    <row r="707" spans="1:21" ht="14.4" customHeight="1" x14ac:dyDescent="0.3">
      <c r="A707" s="625">
        <v>50</v>
      </c>
      <c r="B707" s="626" t="s">
        <v>537</v>
      </c>
      <c r="C707" s="626">
        <v>89301502</v>
      </c>
      <c r="D707" s="688" t="s">
        <v>4149</v>
      </c>
      <c r="E707" s="689" t="s">
        <v>3023</v>
      </c>
      <c r="F707" s="626" t="s">
        <v>3007</v>
      </c>
      <c r="G707" s="626" t="s">
        <v>3797</v>
      </c>
      <c r="H707" s="626" t="s">
        <v>536</v>
      </c>
      <c r="I707" s="626" t="s">
        <v>3798</v>
      </c>
      <c r="J707" s="626" t="s">
        <v>3799</v>
      </c>
      <c r="K707" s="626" t="s">
        <v>3800</v>
      </c>
      <c r="L707" s="627">
        <v>479.92</v>
      </c>
      <c r="M707" s="627">
        <v>1439.76</v>
      </c>
      <c r="N707" s="626">
        <v>3</v>
      </c>
      <c r="O707" s="690">
        <v>1.5</v>
      </c>
      <c r="P707" s="627">
        <v>479.92</v>
      </c>
      <c r="Q707" s="642">
        <v>0.33333333333333337</v>
      </c>
      <c r="R707" s="626">
        <v>1</v>
      </c>
      <c r="S707" s="642">
        <v>0.33333333333333331</v>
      </c>
      <c r="T707" s="690">
        <v>0.5</v>
      </c>
      <c r="U707" s="672">
        <v>0.33333333333333331</v>
      </c>
    </row>
    <row r="708" spans="1:21" ht="14.4" customHeight="1" x14ac:dyDescent="0.3">
      <c r="A708" s="625">
        <v>50</v>
      </c>
      <c r="B708" s="626" t="s">
        <v>537</v>
      </c>
      <c r="C708" s="626">
        <v>89301502</v>
      </c>
      <c r="D708" s="688" t="s">
        <v>4149</v>
      </c>
      <c r="E708" s="689" t="s">
        <v>3023</v>
      </c>
      <c r="F708" s="626" t="s">
        <v>3007</v>
      </c>
      <c r="G708" s="626" t="s">
        <v>3174</v>
      </c>
      <c r="H708" s="626" t="s">
        <v>1511</v>
      </c>
      <c r="I708" s="626" t="s">
        <v>1753</v>
      </c>
      <c r="J708" s="626" t="s">
        <v>1562</v>
      </c>
      <c r="K708" s="626" t="s">
        <v>1754</v>
      </c>
      <c r="L708" s="627">
        <v>625.29</v>
      </c>
      <c r="M708" s="627">
        <v>625.29</v>
      </c>
      <c r="N708" s="626">
        <v>1</v>
      </c>
      <c r="O708" s="690">
        <v>1</v>
      </c>
      <c r="P708" s="627"/>
      <c r="Q708" s="642">
        <v>0</v>
      </c>
      <c r="R708" s="626"/>
      <c r="S708" s="642">
        <v>0</v>
      </c>
      <c r="T708" s="690"/>
      <c r="U708" s="672">
        <v>0</v>
      </c>
    </row>
    <row r="709" spans="1:21" ht="14.4" customHeight="1" x14ac:dyDescent="0.3">
      <c r="A709" s="625">
        <v>50</v>
      </c>
      <c r="B709" s="626" t="s">
        <v>537</v>
      </c>
      <c r="C709" s="626">
        <v>89301502</v>
      </c>
      <c r="D709" s="688" t="s">
        <v>4149</v>
      </c>
      <c r="E709" s="689" t="s">
        <v>3023</v>
      </c>
      <c r="F709" s="626" t="s">
        <v>3007</v>
      </c>
      <c r="G709" s="626" t="s">
        <v>3174</v>
      </c>
      <c r="H709" s="626" t="s">
        <v>1511</v>
      </c>
      <c r="I709" s="626" t="s">
        <v>3801</v>
      </c>
      <c r="J709" s="626" t="s">
        <v>1562</v>
      </c>
      <c r="K709" s="626" t="s">
        <v>3802</v>
      </c>
      <c r="L709" s="627">
        <v>187.59</v>
      </c>
      <c r="M709" s="627">
        <v>562.77</v>
      </c>
      <c r="N709" s="626">
        <v>3</v>
      </c>
      <c r="O709" s="690">
        <v>1</v>
      </c>
      <c r="P709" s="627">
        <v>562.77</v>
      </c>
      <c r="Q709" s="642">
        <v>1</v>
      </c>
      <c r="R709" s="626">
        <v>3</v>
      </c>
      <c r="S709" s="642">
        <v>1</v>
      </c>
      <c r="T709" s="690">
        <v>1</v>
      </c>
      <c r="U709" s="672">
        <v>1</v>
      </c>
    </row>
    <row r="710" spans="1:21" ht="14.4" customHeight="1" x14ac:dyDescent="0.3">
      <c r="A710" s="625">
        <v>50</v>
      </c>
      <c r="B710" s="626" t="s">
        <v>537</v>
      </c>
      <c r="C710" s="626">
        <v>89301502</v>
      </c>
      <c r="D710" s="688" t="s">
        <v>4149</v>
      </c>
      <c r="E710" s="689" t="s">
        <v>3023</v>
      </c>
      <c r="F710" s="626" t="s">
        <v>3007</v>
      </c>
      <c r="G710" s="626" t="s">
        <v>3174</v>
      </c>
      <c r="H710" s="626" t="s">
        <v>1511</v>
      </c>
      <c r="I710" s="626" t="s">
        <v>1599</v>
      </c>
      <c r="J710" s="626" t="s">
        <v>1600</v>
      </c>
      <c r="K710" s="626" t="s">
        <v>1563</v>
      </c>
      <c r="L710" s="627">
        <v>1749.69</v>
      </c>
      <c r="M710" s="627">
        <v>3499.38</v>
      </c>
      <c r="N710" s="626">
        <v>2</v>
      </c>
      <c r="O710" s="690">
        <v>1.5</v>
      </c>
      <c r="P710" s="627">
        <v>3499.38</v>
      </c>
      <c r="Q710" s="642">
        <v>1</v>
      </c>
      <c r="R710" s="626">
        <v>2</v>
      </c>
      <c r="S710" s="642">
        <v>1</v>
      </c>
      <c r="T710" s="690">
        <v>1.5</v>
      </c>
      <c r="U710" s="672">
        <v>1</v>
      </c>
    </row>
    <row r="711" spans="1:21" ht="14.4" customHeight="1" x14ac:dyDescent="0.3">
      <c r="A711" s="625">
        <v>50</v>
      </c>
      <c r="B711" s="626" t="s">
        <v>537</v>
      </c>
      <c r="C711" s="626">
        <v>89301502</v>
      </c>
      <c r="D711" s="688" t="s">
        <v>4149</v>
      </c>
      <c r="E711" s="689" t="s">
        <v>3023</v>
      </c>
      <c r="F711" s="626" t="s">
        <v>3007</v>
      </c>
      <c r="G711" s="626" t="s">
        <v>3174</v>
      </c>
      <c r="H711" s="626" t="s">
        <v>1511</v>
      </c>
      <c r="I711" s="626" t="s">
        <v>1603</v>
      </c>
      <c r="J711" s="626" t="s">
        <v>1600</v>
      </c>
      <c r="K711" s="626" t="s">
        <v>1566</v>
      </c>
      <c r="L711" s="627">
        <v>2332.92</v>
      </c>
      <c r="M711" s="627">
        <v>2332.92</v>
      </c>
      <c r="N711" s="626">
        <v>1</v>
      </c>
      <c r="O711" s="690">
        <v>1</v>
      </c>
      <c r="P711" s="627">
        <v>2332.92</v>
      </c>
      <c r="Q711" s="642">
        <v>1</v>
      </c>
      <c r="R711" s="626">
        <v>1</v>
      </c>
      <c r="S711" s="642">
        <v>1</v>
      </c>
      <c r="T711" s="690">
        <v>1</v>
      </c>
      <c r="U711" s="672">
        <v>1</v>
      </c>
    </row>
    <row r="712" spans="1:21" ht="14.4" customHeight="1" x14ac:dyDescent="0.3">
      <c r="A712" s="625">
        <v>50</v>
      </c>
      <c r="B712" s="626" t="s">
        <v>537</v>
      </c>
      <c r="C712" s="626">
        <v>89301502</v>
      </c>
      <c r="D712" s="688" t="s">
        <v>4149</v>
      </c>
      <c r="E712" s="689" t="s">
        <v>3023</v>
      </c>
      <c r="F712" s="626" t="s">
        <v>3007</v>
      </c>
      <c r="G712" s="626" t="s">
        <v>3174</v>
      </c>
      <c r="H712" s="626" t="s">
        <v>1511</v>
      </c>
      <c r="I712" s="626" t="s">
        <v>1606</v>
      </c>
      <c r="J712" s="626" t="s">
        <v>1600</v>
      </c>
      <c r="K712" s="626" t="s">
        <v>1569</v>
      </c>
      <c r="L712" s="627">
        <v>2916.16</v>
      </c>
      <c r="M712" s="627">
        <v>11664.64</v>
      </c>
      <c r="N712" s="626">
        <v>4</v>
      </c>
      <c r="O712" s="690">
        <v>3</v>
      </c>
      <c r="P712" s="627">
        <v>11664.64</v>
      </c>
      <c r="Q712" s="642">
        <v>1</v>
      </c>
      <c r="R712" s="626">
        <v>4</v>
      </c>
      <c r="S712" s="642">
        <v>1</v>
      </c>
      <c r="T712" s="690">
        <v>3</v>
      </c>
      <c r="U712" s="672">
        <v>1</v>
      </c>
    </row>
    <row r="713" spans="1:21" ht="14.4" customHeight="1" x14ac:dyDescent="0.3">
      <c r="A713" s="625">
        <v>50</v>
      </c>
      <c r="B713" s="626" t="s">
        <v>537</v>
      </c>
      <c r="C713" s="626">
        <v>89301502</v>
      </c>
      <c r="D713" s="688" t="s">
        <v>4149</v>
      </c>
      <c r="E713" s="689" t="s">
        <v>3023</v>
      </c>
      <c r="F713" s="626" t="s">
        <v>3007</v>
      </c>
      <c r="G713" s="626" t="s">
        <v>3803</v>
      </c>
      <c r="H713" s="626" t="s">
        <v>536</v>
      </c>
      <c r="I713" s="626" t="s">
        <v>3804</v>
      </c>
      <c r="J713" s="626" t="s">
        <v>3805</v>
      </c>
      <c r="K713" s="626" t="s">
        <v>652</v>
      </c>
      <c r="L713" s="627">
        <v>140.59</v>
      </c>
      <c r="M713" s="627">
        <v>281.18</v>
      </c>
      <c r="N713" s="626">
        <v>2</v>
      </c>
      <c r="O713" s="690">
        <v>0.5</v>
      </c>
      <c r="P713" s="627">
        <v>281.18</v>
      </c>
      <c r="Q713" s="642">
        <v>1</v>
      </c>
      <c r="R713" s="626">
        <v>2</v>
      </c>
      <c r="S713" s="642">
        <v>1</v>
      </c>
      <c r="T713" s="690">
        <v>0.5</v>
      </c>
      <c r="U713" s="672">
        <v>1</v>
      </c>
    </row>
    <row r="714" spans="1:21" ht="14.4" customHeight="1" x14ac:dyDescent="0.3">
      <c r="A714" s="625">
        <v>50</v>
      </c>
      <c r="B714" s="626" t="s">
        <v>537</v>
      </c>
      <c r="C714" s="626">
        <v>89301502</v>
      </c>
      <c r="D714" s="688" t="s">
        <v>4149</v>
      </c>
      <c r="E714" s="689" t="s">
        <v>3023</v>
      </c>
      <c r="F714" s="626" t="s">
        <v>3007</v>
      </c>
      <c r="G714" s="626" t="s">
        <v>3650</v>
      </c>
      <c r="H714" s="626" t="s">
        <v>1511</v>
      </c>
      <c r="I714" s="626" t="s">
        <v>3806</v>
      </c>
      <c r="J714" s="626" t="s">
        <v>3807</v>
      </c>
      <c r="K714" s="626" t="s">
        <v>3077</v>
      </c>
      <c r="L714" s="627">
        <v>96.63</v>
      </c>
      <c r="M714" s="627">
        <v>193.26</v>
      </c>
      <c r="N714" s="626">
        <v>2</v>
      </c>
      <c r="O714" s="690">
        <v>0.5</v>
      </c>
      <c r="P714" s="627">
        <v>193.26</v>
      </c>
      <c r="Q714" s="642">
        <v>1</v>
      </c>
      <c r="R714" s="626">
        <v>2</v>
      </c>
      <c r="S714" s="642">
        <v>1</v>
      </c>
      <c r="T714" s="690">
        <v>0.5</v>
      </c>
      <c r="U714" s="672">
        <v>1</v>
      </c>
    </row>
    <row r="715" spans="1:21" ht="14.4" customHeight="1" x14ac:dyDescent="0.3">
      <c r="A715" s="625">
        <v>50</v>
      </c>
      <c r="B715" s="626" t="s">
        <v>537</v>
      </c>
      <c r="C715" s="626">
        <v>89301502</v>
      </c>
      <c r="D715" s="688" t="s">
        <v>4149</v>
      </c>
      <c r="E715" s="689" t="s">
        <v>3023</v>
      </c>
      <c r="F715" s="626" t="s">
        <v>3007</v>
      </c>
      <c r="G715" s="626" t="s">
        <v>3650</v>
      </c>
      <c r="H715" s="626" t="s">
        <v>536</v>
      </c>
      <c r="I715" s="626" t="s">
        <v>3808</v>
      </c>
      <c r="J715" s="626" t="s">
        <v>3807</v>
      </c>
      <c r="K715" s="626" t="s">
        <v>3809</v>
      </c>
      <c r="L715" s="627">
        <v>96.63</v>
      </c>
      <c r="M715" s="627">
        <v>289.89</v>
      </c>
      <c r="N715" s="626">
        <v>3</v>
      </c>
      <c r="O715" s="690">
        <v>0.5</v>
      </c>
      <c r="P715" s="627">
        <v>289.89</v>
      </c>
      <c r="Q715" s="642">
        <v>1</v>
      </c>
      <c r="R715" s="626">
        <v>3</v>
      </c>
      <c r="S715" s="642">
        <v>1</v>
      </c>
      <c r="T715" s="690">
        <v>0.5</v>
      </c>
      <c r="U715" s="672">
        <v>1</v>
      </c>
    </row>
    <row r="716" spans="1:21" ht="14.4" customHeight="1" x14ac:dyDescent="0.3">
      <c r="A716" s="625">
        <v>50</v>
      </c>
      <c r="B716" s="626" t="s">
        <v>537</v>
      </c>
      <c r="C716" s="626">
        <v>89301502</v>
      </c>
      <c r="D716" s="688" t="s">
        <v>4149</v>
      </c>
      <c r="E716" s="689" t="s">
        <v>3023</v>
      </c>
      <c r="F716" s="626" t="s">
        <v>3007</v>
      </c>
      <c r="G716" s="626" t="s">
        <v>3650</v>
      </c>
      <c r="H716" s="626" t="s">
        <v>536</v>
      </c>
      <c r="I716" s="626" t="s">
        <v>2004</v>
      </c>
      <c r="J716" s="626" t="s">
        <v>2005</v>
      </c>
      <c r="K716" s="626" t="s">
        <v>2984</v>
      </c>
      <c r="L716" s="627">
        <v>96.63</v>
      </c>
      <c r="M716" s="627">
        <v>579.78</v>
      </c>
      <c r="N716" s="626">
        <v>6</v>
      </c>
      <c r="O716" s="690">
        <v>2</v>
      </c>
      <c r="P716" s="627">
        <v>193.26</v>
      </c>
      <c r="Q716" s="642">
        <v>0.33333333333333331</v>
      </c>
      <c r="R716" s="626">
        <v>2</v>
      </c>
      <c r="S716" s="642">
        <v>0.33333333333333331</v>
      </c>
      <c r="T716" s="690">
        <v>1</v>
      </c>
      <c r="U716" s="672">
        <v>0.5</v>
      </c>
    </row>
    <row r="717" spans="1:21" ht="14.4" customHeight="1" x14ac:dyDescent="0.3">
      <c r="A717" s="625">
        <v>50</v>
      </c>
      <c r="B717" s="626" t="s">
        <v>537</v>
      </c>
      <c r="C717" s="626">
        <v>89301502</v>
      </c>
      <c r="D717" s="688" t="s">
        <v>4149</v>
      </c>
      <c r="E717" s="689" t="s">
        <v>3023</v>
      </c>
      <c r="F717" s="626" t="s">
        <v>3007</v>
      </c>
      <c r="G717" s="626" t="s">
        <v>3810</v>
      </c>
      <c r="H717" s="626" t="s">
        <v>536</v>
      </c>
      <c r="I717" s="626" t="s">
        <v>3811</v>
      </c>
      <c r="J717" s="626" t="s">
        <v>3812</v>
      </c>
      <c r="K717" s="626" t="s">
        <v>3113</v>
      </c>
      <c r="L717" s="627">
        <v>153.52000000000001</v>
      </c>
      <c r="M717" s="627">
        <v>614.08000000000004</v>
      </c>
      <c r="N717" s="626">
        <v>4</v>
      </c>
      <c r="O717" s="690">
        <v>1</v>
      </c>
      <c r="P717" s="627">
        <v>307.04000000000002</v>
      </c>
      <c r="Q717" s="642">
        <v>0.5</v>
      </c>
      <c r="R717" s="626">
        <v>2</v>
      </c>
      <c r="S717" s="642">
        <v>0.5</v>
      </c>
      <c r="T717" s="690">
        <v>0.5</v>
      </c>
      <c r="U717" s="672">
        <v>0.5</v>
      </c>
    </row>
    <row r="718" spans="1:21" ht="14.4" customHeight="1" x14ac:dyDescent="0.3">
      <c r="A718" s="625">
        <v>50</v>
      </c>
      <c r="B718" s="626" t="s">
        <v>537</v>
      </c>
      <c r="C718" s="626">
        <v>89301502</v>
      </c>
      <c r="D718" s="688" t="s">
        <v>4149</v>
      </c>
      <c r="E718" s="689" t="s">
        <v>3023</v>
      </c>
      <c r="F718" s="626" t="s">
        <v>3007</v>
      </c>
      <c r="G718" s="626" t="s">
        <v>3813</v>
      </c>
      <c r="H718" s="626" t="s">
        <v>536</v>
      </c>
      <c r="I718" s="626" t="s">
        <v>3814</v>
      </c>
      <c r="J718" s="626" t="s">
        <v>795</v>
      </c>
      <c r="K718" s="626" t="s">
        <v>796</v>
      </c>
      <c r="L718" s="627">
        <v>0</v>
      </c>
      <c r="M718" s="627">
        <v>0</v>
      </c>
      <c r="N718" s="626">
        <v>2</v>
      </c>
      <c r="O718" s="690">
        <v>1</v>
      </c>
      <c r="P718" s="627"/>
      <c r="Q718" s="642"/>
      <c r="R718" s="626"/>
      <c r="S718" s="642">
        <v>0</v>
      </c>
      <c r="T718" s="690"/>
      <c r="U718" s="672">
        <v>0</v>
      </c>
    </row>
    <row r="719" spans="1:21" ht="14.4" customHeight="1" x14ac:dyDescent="0.3">
      <c r="A719" s="625">
        <v>50</v>
      </c>
      <c r="B719" s="626" t="s">
        <v>537</v>
      </c>
      <c r="C719" s="626">
        <v>89301502</v>
      </c>
      <c r="D719" s="688" t="s">
        <v>4149</v>
      </c>
      <c r="E719" s="689" t="s">
        <v>3023</v>
      </c>
      <c r="F719" s="626" t="s">
        <v>3007</v>
      </c>
      <c r="G719" s="626" t="s">
        <v>3813</v>
      </c>
      <c r="H719" s="626" t="s">
        <v>536</v>
      </c>
      <c r="I719" s="626" t="s">
        <v>3815</v>
      </c>
      <c r="J719" s="626" t="s">
        <v>3816</v>
      </c>
      <c r="K719" s="626" t="s">
        <v>3817</v>
      </c>
      <c r="L719" s="627">
        <v>441.83</v>
      </c>
      <c r="M719" s="627">
        <v>883.66</v>
      </c>
      <c r="N719" s="626">
        <v>2</v>
      </c>
      <c r="O719" s="690">
        <v>1</v>
      </c>
      <c r="P719" s="627"/>
      <c r="Q719" s="642">
        <v>0</v>
      </c>
      <c r="R719" s="626"/>
      <c r="S719" s="642">
        <v>0</v>
      </c>
      <c r="T719" s="690"/>
      <c r="U719" s="672">
        <v>0</v>
      </c>
    </row>
    <row r="720" spans="1:21" ht="14.4" customHeight="1" x14ac:dyDescent="0.3">
      <c r="A720" s="625">
        <v>50</v>
      </c>
      <c r="B720" s="626" t="s">
        <v>537</v>
      </c>
      <c r="C720" s="626">
        <v>89301502</v>
      </c>
      <c r="D720" s="688" t="s">
        <v>4149</v>
      </c>
      <c r="E720" s="689" t="s">
        <v>3023</v>
      </c>
      <c r="F720" s="626" t="s">
        <v>3007</v>
      </c>
      <c r="G720" s="626" t="s">
        <v>3813</v>
      </c>
      <c r="H720" s="626" t="s">
        <v>536</v>
      </c>
      <c r="I720" s="626" t="s">
        <v>3815</v>
      </c>
      <c r="J720" s="626" t="s">
        <v>3816</v>
      </c>
      <c r="K720" s="626" t="s">
        <v>3817</v>
      </c>
      <c r="L720" s="627">
        <v>680.29</v>
      </c>
      <c r="M720" s="627">
        <v>680.29</v>
      </c>
      <c r="N720" s="626">
        <v>1</v>
      </c>
      <c r="O720" s="690">
        <v>0.5</v>
      </c>
      <c r="P720" s="627">
        <v>680.29</v>
      </c>
      <c r="Q720" s="642">
        <v>1</v>
      </c>
      <c r="R720" s="626">
        <v>1</v>
      </c>
      <c r="S720" s="642">
        <v>1</v>
      </c>
      <c r="T720" s="690">
        <v>0.5</v>
      </c>
      <c r="U720" s="672">
        <v>1</v>
      </c>
    </row>
    <row r="721" spans="1:21" ht="14.4" customHeight="1" x14ac:dyDescent="0.3">
      <c r="A721" s="625">
        <v>50</v>
      </c>
      <c r="B721" s="626" t="s">
        <v>537</v>
      </c>
      <c r="C721" s="626">
        <v>89301502</v>
      </c>
      <c r="D721" s="688" t="s">
        <v>4149</v>
      </c>
      <c r="E721" s="689" t="s">
        <v>3023</v>
      </c>
      <c r="F721" s="626" t="s">
        <v>3007</v>
      </c>
      <c r="G721" s="626" t="s">
        <v>3813</v>
      </c>
      <c r="H721" s="626" t="s">
        <v>536</v>
      </c>
      <c r="I721" s="626" t="s">
        <v>3818</v>
      </c>
      <c r="J721" s="626" t="s">
        <v>3819</v>
      </c>
      <c r="K721" s="626" t="s">
        <v>796</v>
      </c>
      <c r="L721" s="627">
        <v>397.65</v>
      </c>
      <c r="M721" s="627">
        <v>1192.9499999999998</v>
      </c>
      <c r="N721" s="626">
        <v>3</v>
      </c>
      <c r="O721" s="690">
        <v>1.5</v>
      </c>
      <c r="P721" s="627"/>
      <c r="Q721" s="642">
        <v>0</v>
      </c>
      <c r="R721" s="626"/>
      <c r="S721" s="642">
        <v>0</v>
      </c>
      <c r="T721" s="690"/>
      <c r="U721" s="672">
        <v>0</v>
      </c>
    </row>
    <row r="722" spans="1:21" ht="14.4" customHeight="1" x14ac:dyDescent="0.3">
      <c r="A722" s="625">
        <v>50</v>
      </c>
      <c r="B722" s="626" t="s">
        <v>537</v>
      </c>
      <c r="C722" s="626">
        <v>89301502</v>
      </c>
      <c r="D722" s="688" t="s">
        <v>4149</v>
      </c>
      <c r="E722" s="689" t="s">
        <v>3023</v>
      </c>
      <c r="F722" s="626" t="s">
        <v>3007</v>
      </c>
      <c r="G722" s="626" t="s">
        <v>3813</v>
      </c>
      <c r="H722" s="626" t="s">
        <v>536</v>
      </c>
      <c r="I722" s="626" t="s">
        <v>3818</v>
      </c>
      <c r="J722" s="626" t="s">
        <v>3819</v>
      </c>
      <c r="K722" s="626" t="s">
        <v>796</v>
      </c>
      <c r="L722" s="627">
        <v>612.26</v>
      </c>
      <c r="M722" s="627">
        <v>1224.52</v>
      </c>
      <c r="N722" s="626">
        <v>2</v>
      </c>
      <c r="O722" s="690">
        <v>1</v>
      </c>
      <c r="P722" s="627"/>
      <c r="Q722" s="642">
        <v>0</v>
      </c>
      <c r="R722" s="626"/>
      <c r="S722" s="642">
        <v>0</v>
      </c>
      <c r="T722" s="690"/>
      <c r="U722" s="672">
        <v>0</v>
      </c>
    </row>
    <row r="723" spans="1:21" ht="14.4" customHeight="1" x14ac:dyDescent="0.3">
      <c r="A723" s="625">
        <v>50</v>
      </c>
      <c r="B723" s="626" t="s">
        <v>537</v>
      </c>
      <c r="C723" s="626">
        <v>89301502</v>
      </c>
      <c r="D723" s="688" t="s">
        <v>4149</v>
      </c>
      <c r="E723" s="689" t="s">
        <v>3023</v>
      </c>
      <c r="F723" s="626" t="s">
        <v>3007</v>
      </c>
      <c r="G723" s="626" t="s">
        <v>3813</v>
      </c>
      <c r="H723" s="626" t="s">
        <v>536</v>
      </c>
      <c r="I723" s="626" t="s">
        <v>794</v>
      </c>
      <c r="J723" s="626" t="s">
        <v>795</v>
      </c>
      <c r="K723" s="626" t="s">
        <v>796</v>
      </c>
      <c r="L723" s="627">
        <v>612.26</v>
      </c>
      <c r="M723" s="627">
        <v>8571.6400000000012</v>
      </c>
      <c r="N723" s="626">
        <v>14</v>
      </c>
      <c r="O723" s="690">
        <v>7</v>
      </c>
      <c r="P723" s="627">
        <v>1224.52</v>
      </c>
      <c r="Q723" s="642">
        <v>0.14285714285714282</v>
      </c>
      <c r="R723" s="626">
        <v>2</v>
      </c>
      <c r="S723" s="642">
        <v>0.14285714285714285</v>
      </c>
      <c r="T723" s="690">
        <v>0.5</v>
      </c>
      <c r="U723" s="672">
        <v>7.1428571428571425E-2</v>
      </c>
    </row>
    <row r="724" spans="1:21" ht="14.4" customHeight="1" x14ac:dyDescent="0.3">
      <c r="A724" s="625">
        <v>50</v>
      </c>
      <c r="B724" s="626" t="s">
        <v>537</v>
      </c>
      <c r="C724" s="626">
        <v>89301502</v>
      </c>
      <c r="D724" s="688" t="s">
        <v>4149</v>
      </c>
      <c r="E724" s="689" t="s">
        <v>3023</v>
      </c>
      <c r="F724" s="626" t="s">
        <v>3007</v>
      </c>
      <c r="G724" s="626" t="s">
        <v>3082</v>
      </c>
      <c r="H724" s="626" t="s">
        <v>536</v>
      </c>
      <c r="I724" s="626" t="s">
        <v>3820</v>
      </c>
      <c r="J724" s="626" t="s">
        <v>3821</v>
      </c>
      <c r="K724" s="626" t="s">
        <v>1761</v>
      </c>
      <c r="L724" s="627">
        <v>640.87</v>
      </c>
      <c r="M724" s="627">
        <v>8972.18</v>
      </c>
      <c r="N724" s="626">
        <v>14</v>
      </c>
      <c r="O724" s="690">
        <v>8.5</v>
      </c>
      <c r="P724" s="627">
        <v>1281.74</v>
      </c>
      <c r="Q724" s="642">
        <v>0.14285714285714285</v>
      </c>
      <c r="R724" s="626">
        <v>2</v>
      </c>
      <c r="S724" s="642">
        <v>0.14285714285714285</v>
      </c>
      <c r="T724" s="690">
        <v>1</v>
      </c>
      <c r="U724" s="672">
        <v>0.11764705882352941</v>
      </c>
    </row>
    <row r="725" spans="1:21" ht="14.4" customHeight="1" x14ac:dyDescent="0.3">
      <c r="A725" s="625">
        <v>50</v>
      </c>
      <c r="B725" s="626" t="s">
        <v>537</v>
      </c>
      <c r="C725" s="626">
        <v>89301502</v>
      </c>
      <c r="D725" s="688" t="s">
        <v>4149</v>
      </c>
      <c r="E725" s="689" t="s">
        <v>3023</v>
      </c>
      <c r="F725" s="626" t="s">
        <v>3007</v>
      </c>
      <c r="G725" s="626" t="s">
        <v>3082</v>
      </c>
      <c r="H725" s="626" t="s">
        <v>1511</v>
      </c>
      <c r="I725" s="626" t="s">
        <v>1760</v>
      </c>
      <c r="J725" s="626" t="s">
        <v>1578</v>
      </c>
      <c r="K725" s="626" t="s">
        <v>2798</v>
      </c>
      <c r="L725" s="627">
        <v>630.53</v>
      </c>
      <c r="M725" s="627">
        <v>630.53</v>
      </c>
      <c r="N725" s="626">
        <v>1</v>
      </c>
      <c r="O725" s="690">
        <v>0.5</v>
      </c>
      <c r="P725" s="627"/>
      <c r="Q725" s="642">
        <v>0</v>
      </c>
      <c r="R725" s="626"/>
      <c r="S725" s="642">
        <v>0</v>
      </c>
      <c r="T725" s="690"/>
      <c r="U725" s="672">
        <v>0</v>
      </c>
    </row>
    <row r="726" spans="1:21" ht="14.4" customHeight="1" x14ac:dyDescent="0.3">
      <c r="A726" s="625">
        <v>50</v>
      </c>
      <c r="B726" s="626" t="s">
        <v>537</v>
      </c>
      <c r="C726" s="626">
        <v>89301502</v>
      </c>
      <c r="D726" s="688" t="s">
        <v>4149</v>
      </c>
      <c r="E726" s="689" t="s">
        <v>3023</v>
      </c>
      <c r="F726" s="626" t="s">
        <v>3007</v>
      </c>
      <c r="G726" s="626" t="s">
        <v>3082</v>
      </c>
      <c r="H726" s="626" t="s">
        <v>1511</v>
      </c>
      <c r="I726" s="626" t="s">
        <v>3277</v>
      </c>
      <c r="J726" s="626" t="s">
        <v>1578</v>
      </c>
      <c r="K726" s="626" t="s">
        <v>3278</v>
      </c>
      <c r="L726" s="627">
        <v>0</v>
      </c>
      <c r="M726" s="627">
        <v>0</v>
      </c>
      <c r="N726" s="626">
        <v>1</v>
      </c>
      <c r="O726" s="690">
        <v>0.5</v>
      </c>
      <c r="P726" s="627"/>
      <c r="Q726" s="642"/>
      <c r="R726" s="626"/>
      <c r="S726" s="642">
        <v>0</v>
      </c>
      <c r="T726" s="690"/>
      <c r="U726" s="672">
        <v>0</v>
      </c>
    </row>
    <row r="727" spans="1:21" ht="14.4" customHeight="1" x14ac:dyDescent="0.3">
      <c r="A727" s="625">
        <v>50</v>
      </c>
      <c r="B727" s="626" t="s">
        <v>537</v>
      </c>
      <c r="C727" s="626">
        <v>89301502</v>
      </c>
      <c r="D727" s="688" t="s">
        <v>4149</v>
      </c>
      <c r="E727" s="689" t="s">
        <v>3023</v>
      </c>
      <c r="F727" s="626" t="s">
        <v>3007</v>
      </c>
      <c r="G727" s="626" t="s">
        <v>3082</v>
      </c>
      <c r="H727" s="626" t="s">
        <v>536</v>
      </c>
      <c r="I727" s="626" t="s">
        <v>3822</v>
      </c>
      <c r="J727" s="626" t="s">
        <v>3821</v>
      </c>
      <c r="K727" s="626" t="s">
        <v>597</v>
      </c>
      <c r="L727" s="627">
        <v>123.72</v>
      </c>
      <c r="M727" s="627">
        <v>494.88</v>
      </c>
      <c r="N727" s="626">
        <v>4</v>
      </c>
      <c r="O727" s="690">
        <v>0.5</v>
      </c>
      <c r="P727" s="627"/>
      <c r="Q727" s="642">
        <v>0</v>
      </c>
      <c r="R727" s="626"/>
      <c r="S727" s="642">
        <v>0</v>
      </c>
      <c r="T727" s="690"/>
      <c r="U727" s="672">
        <v>0</v>
      </c>
    </row>
    <row r="728" spans="1:21" ht="14.4" customHeight="1" x14ac:dyDescent="0.3">
      <c r="A728" s="625">
        <v>50</v>
      </c>
      <c r="B728" s="626" t="s">
        <v>537</v>
      </c>
      <c r="C728" s="626">
        <v>89301502</v>
      </c>
      <c r="D728" s="688" t="s">
        <v>4149</v>
      </c>
      <c r="E728" s="689" t="s">
        <v>3023</v>
      </c>
      <c r="F728" s="626" t="s">
        <v>3007</v>
      </c>
      <c r="G728" s="626" t="s">
        <v>3359</v>
      </c>
      <c r="H728" s="626" t="s">
        <v>536</v>
      </c>
      <c r="I728" s="626" t="s">
        <v>3823</v>
      </c>
      <c r="J728" s="626" t="s">
        <v>3824</v>
      </c>
      <c r="K728" s="626" t="s">
        <v>3825</v>
      </c>
      <c r="L728" s="627">
        <v>169</v>
      </c>
      <c r="M728" s="627">
        <v>1014</v>
      </c>
      <c r="N728" s="626">
        <v>6</v>
      </c>
      <c r="O728" s="690">
        <v>1.5</v>
      </c>
      <c r="P728" s="627"/>
      <c r="Q728" s="642">
        <v>0</v>
      </c>
      <c r="R728" s="626"/>
      <c r="S728" s="642">
        <v>0</v>
      </c>
      <c r="T728" s="690"/>
      <c r="U728" s="672">
        <v>0</v>
      </c>
    </row>
    <row r="729" spans="1:21" ht="14.4" customHeight="1" x14ac:dyDescent="0.3">
      <c r="A729" s="625">
        <v>50</v>
      </c>
      <c r="B729" s="626" t="s">
        <v>537</v>
      </c>
      <c r="C729" s="626">
        <v>89301502</v>
      </c>
      <c r="D729" s="688" t="s">
        <v>4149</v>
      </c>
      <c r="E729" s="689" t="s">
        <v>3023</v>
      </c>
      <c r="F729" s="626" t="s">
        <v>3007</v>
      </c>
      <c r="G729" s="626" t="s">
        <v>3088</v>
      </c>
      <c r="H729" s="626" t="s">
        <v>536</v>
      </c>
      <c r="I729" s="626" t="s">
        <v>1064</v>
      </c>
      <c r="J729" s="626" t="s">
        <v>1065</v>
      </c>
      <c r="K729" s="626" t="s">
        <v>604</v>
      </c>
      <c r="L729" s="627">
        <v>101.15</v>
      </c>
      <c r="M729" s="627">
        <v>202.3</v>
      </c>
      <c r="N729" s="626">
        <v>2</v>
      </c>
      <c r="O729" s="690">
        <v>0.5</v>
      </c>
      <c r="P729" s="627">
        <v>202.3</v>
      </c>
      <c r="Q729" s="642">
        <v>1</v>
      </c>
      <c r="R729" s="626">
        <v>2</v>
      </c>
      <c r="S729" s="642">
        <v>1</v>
      </c>
      <c r="T729" s="690">
        <v>0.5</v>
      </c>
      <c r="U729" s="672">
        <v>1</v>
      </c>
    </row>
    <row r="730" spans="1:21" ht="14.4" customHeight="1" x14ac:dyDescent="0.3">
      <c r="A730" s="625">
        <v>50</v>
      </c>
      <c r="B730" s="626" t="s">
        <v>537</v>
      </c>
      <c r="C730" s="626">
        <v>89301502</v>
      </c>
      <c r="D730" s="688" t="s">
        <v>4149</v>
      </c>
      <c r="E730" s="689" t="s">
        <v>3023</v>
      </c>
      <c r="F730" s="626" t="s">
        <v>3007</v>
      </c>
      <c r="G730" s="626" t="s">
        <v>3088</v>
      </c>
      <c r="H730" s="626" t="s">
        <v>536</v>
      </c>
      <c r="I730" s="626" t="s">
        <v>1080</v>
      </c>
      <c r="J730" s="626" t="s">
        <v>1065</v>
      </c>
      <c r="K730" s="626" t="s">
        <v>1081</v>
      </c>
      <c r="L730" s="627">
        <v>303.45999999999998</v>
      </c>
      <c r="M730" s="627">
        <v>1213.8399999999999</v>
      </c>
      <c r="N730" s="626">
        <v>4</v>
      </c>
      <c r="O730" s="690">
        <v>3</v>
      </c>
      <c r="P730" s="627">
        <v>910.37999999999988</v>
      </c>
      <c r="Q730" s="642">
        <v>0.75</v>
      </c>
      <c r="R730" s="626">
        <v>3</v>
      </c>
      <c r="S730" s="642">
        <v>0.75</v>
      </c>
      <c r="T730" s="690">
        <v>2.5</v>
      </c>
      <c r="U730" s="672">
        <v>0.83333333333333337</v>
      </c>
    </row>
    <row r="731" spans="1:21" ht="14.4" customHeight="1" x14ac:dyDescent="0.3">
      <c r="A731" s="625">
        <v>50</v>
      </c>
      <c r="B731" s="626" t="s">
        <v>537</v>
      </c>
      <c r="C731" s="626">
        <v>89301502</v>
      </c>
      <c r="D731" s="688" t="s">
        <v>4149</v>
      </c>
      <c r="E731" s="689" t="s">
        <v>3023</v>
      </c>
      <c r="F731" s="626" t="s">
        <v>3007</v>
      </c>
      <c r="G731" s="626" t="s">
        <v>3088</v>
      </c>
      <c r="H731" s="626" t="s">
        <v>536</v>
      </c>
      <c r="I731" s="626" t="s">
        <v>1401</v>
      </c>
      <c r="J731" s="626" t="s">
        <v>1402</v>
      </c>
      <c r="K731" s="626" t="s">
        <v>2851</v>
      </c>
      <c r="L731" s="627">
        <v>404.5</v>
      </c>
      <c r="M731" s="627">
        <v>809</v>
      </c>
      <c r="N731" s="626">
        <v>2</v>
      </c>
      <c r="O731" s="690">
        <v>1</v>
      </c>
      <c r="P731" s="627">
        <v>404.5</v>
      </c>
      <c r="Q731" s="642">
        <v>0.5</v>
      </c>
      <c r="R731" s="626">
        <v>1</v>
      </c>
      <c r="S731" s="642">
        <v>0.5</v>
      </c>
      <c r="T731" s="690">
        <v>0.5</v>
      </c>
      <c r="U731" s="672">
        <v>0.5</v>
      </c>
    </row>
    <row r="732" spans="1:21" ht="14.4" customHeight="1" x14ac:dyDescent="0.3">
      <c r="A732" s="625">
        <v>50</v>
      </c>
      <c r="B732" s="626" t="s">
        <v>537</v>
      </c>
      <c r="C732" s="626">
        <v>89301502</v>
      </c>
      <c r="D732" s="688" t="s">
        <v>4149</v>
      </c>
      <c r="E732" s="689" t="s">
        <v>3023</v>
      </c>
      <c r="F732" s="626" t="s">
        <v>3007</v>
      </c>
      <c r="G732" s="626" t="s">
        <v>3088</v>
      </c>
      <c r="H732" s="626" t="s">
        <v>1511</v>
      </c>
      <c r="I732" s="626" t="s">
        <v>3826</v>
      </c>
      <c r="J732" s="626" t="s">
        <v>1677</v>
      </c>
      <c r="K732" s="626" t="s">
        <v>3827</v>
      </c>
      <c r="L732" s="627">
        <v>337.17</v>
      </c>
      <c r="M732" s="627">
        <v>337.17</v>
      </c>
      <c r="N732" s="626">
        <v>1</v>
      </c>
      <c r="O732" s="690">
        <v>1</v>
      </c>
      <c r="P732" s="627">
        <v>337.17</v>
      </c>
      <c r="Q732" s="642">
        <v>1</v>
      </c>
      <c r="R732" s="626">
        <v>1</v>
      </c>
      <c r="S732" s="642">
        <v>1</v>
      </c>
      <c r="T732" s="690">
        <v>1</v>
      </c>
      <c r="U732" s="672">
        <v>1</v>
      </c>
    </row>
    <row r="733" spans="1:21" ht="14.4" customHeight="1" x14ac:dyDescent="0.3">
      <c r="A733" s="625">
        <v>50</v>
      </c>
      <c r="B733" s="626" t="s">
        <v>537</v>
      </c>
      <c r="C733" s="626">
        <v>89301502</v>
      </c>
      <c r="D733" s="688" t="s">
        <v>4149</v>
      </c>
      <c r="E733" s="689" t="s">
        <v>3023</v>
      </c>
      <c r="F733" s="626" t="s">
        <v>3007</v>
      </c>
      <c r="G733" s="626" t="s">
        <v>3088</v>
      </c>
      <c r="H733" s="626" t="s">
        <v>1511</v>
      </c>
      <c r="I733" s="626" t="s">
        <v>3828</v>
      </c>
      <c r="J733" s="626" t="s">
        <v>3829</v>
      </c>
      <c r="K733" s="626" t="s">
        <v>3830</v>
      </c>
      <c r="L733" s="627">
        <v>449.57</v>
      </c>
      <c r="M733" s="627">
        <v>2697.42</v>
      </c>
      <c r="N733" s="626">
        <v>6</v>
      </c>
      <c r="O733" s="690">
        <v>3</v>
      </c>
      <c r="P733" s="627"/>
      <c r="Q733" s="642">
        <v>0</v>
      </c>
      <c r="R733" s="626"/>
      <c r="S733" s="642">
        <v>0</v>
      </c>
      <c r="T733" s="690"/>
      <c r="U733" s="672">
        <v>0</v>
      </c>
    </row>
    <row r="734" spans="1:21" ht="14.4" customHeight="1" x14ac:dyDescent="0.3">
      <c r="A734" s="625">
        <v>50</v>
      </c>
      <c r="B734" s="626" t="s">
        <v>537</v>
      </c>
      <c r="C734" s="626">
        <v>89301502</v>
      </c>
      <c r="D734" s="688" t="s">
        <v>4149</v>
      </c>
      <c r="E734" s="689" t="s">
        <v>3023</v>
      </c>
      <c r="F734" s="626" t="s">
        <v>3007</v>
      </c>
      <c r="G734" s="626" t="s">
        <v>3088</v>
      </c>
      <c r="H734" s="626" t="s">
        <v>536</v>
      </c>
      <c r="I734" s="626" t="s">
        <v>3831</v>
      </c>
      <c r="J734" s="626" t="s">
        <v>3832</v>
      </c>
      <c r="K734" s="626" t="s">
        <v>3833</v>
      </c>
      <c r="L734" s="627">
        <v>303.45999999999998</v>
      </c>
      <c r="M734" s="627">
        <v>910.37999999999988</v>
      </c>
      <c r="N734" s="626">
        <v>3</v>
      </c>
      <c r="O734" s="690">
        <v>2</v>
      </c>
      <c r="P734" s="627"/>
      <c r="Q734" s="642">
        <v>0</v>
      </c>
      <c r="R734" s="626"/>
      <c r="S734" s="642">
        <v>0</v>
      </c>
      <c r="T734" s="690"/>
      <c r="U734" s="672">
        <v>0</v>
      </c>
    </row>
    <row r="735" spans="1:21" ht="14.4" customHeight="1" x14ac:dyDescent="0.3">
      <c r="A735" s="625">
        <v>50</v>
      </c>
      <c r="B735" s="626" t="s">
        <v>537</v>
      </c>
      <c r="C735" s="626">
        <v>89301502</v>
      </c>
      <c r="D735" s="688" t="s">
        <v>4149</v>
      </c>
      <c r="E735" s="689" t="s">
        <v>3023</v>
      </c>
      <c r="F735" s="626" t="s">
        <v>3007</v>
      </c>
      <c r="G735" s="626" t="s">
        <v>3177</v>
      </c>
      <c r="H735" s="626" t="s">
        <v>536</v>
      </c>
      <c r="I735" s="626" t="s">
        <v>3834</v>
      </c>
      <c r="J735" s="626" t="s">
        <v>3835</v>
      </c>
      <c r="K735" s="626" t="s">
        <v>3540</v>
      </c>
      <c r="L735" s="627">
        <v>581.91999999999996</v>
      </c>
      <c r="M735" s="627">
        <v>1745.7599999999998</v>
      </c>
      <c r="N735" s="626">
        <v>3</v>
      </c>
      <c r="O735" s="690">
        <v>2</v>
      </c>
      <c r="P735" s="627">
        <v>1745.7599999999998</v>
      </c>
      <c r="Q735" s="642">
        <v>1</v>
      </c>
      <c r="R735" s="626">
        <v>3</v>
      </c>
      <c r="S735" s="642">
        <v>1</v>
      </c>
      <c r="T735" s="690">
        <v>2</v>
      </c>
      <c r="U735" s="672">
        <v>1</v>
      </c>
    </row>
    <row r="736" spans="1:21" ht="14.4" customHeight="1" x14ac:dyDescent="0.3">
      <c r="A736" s="625">
        <v>50</v>
      </c>
      <c r="B736" s="626" t="s">
        <v>537</v>
      </c>
      <c r="C736" s="626">
        <v>89301502</v>
      </c>
      <c r="D736" s="688" t="s">
        <v>4149</v>
      </c>
      <c r="E736" s="689" t="s">
        <v>3023</v>
      </c>
      <c r="F736" s="626" t="s">
        <v>3007</v>
      </c>
      <c r="G736" s="626" t="s">
        <v>3177</v>
      </c>
      <c r="H736" s="626" t="s">
        <v>536</v>
      </c>
      <c r="I736" s="626" t="s">
        <v>3539</v>
      </c>
      <c r="J736" s="626" t="s">
        <v>3213</v>
      </c>
      <c r="K736" s="626" t="s">
        <v>3540</v>
      </c>
      <c r="L736" s="627">
        <v>642.23</v>
      </c>
      <c r="M736" s="627">
        <v>5780.07</v>
      </c>
      <c r="N736" s="626">
        <v>9</v>
      </c>
      <c r="O736" s="690">
        <v>5.5</v>
      </c>
      <c r="P736" s="627">
        <v>2568.92</v>
      </c>
      <c r="Q736" s="642">
        <v>0.44444444444444448</v>
      </c>
      <c r="R736" s="626">
        <v>4</v>
      </c>
      <c r="S736" s="642">
        <v>0.44444444444444442</v>
      </c>
      <c r="T736" s="690">
        <v>2</v>
      </c>
      <c r="U736" s="672">
        <v>0.36363636363636365</v>
      </c>
    </row>
    <row r="737" spans="1:21" ht="14.4" customHeight="1" x14ac:dyDescent="0.3">
      <c r="A737" s="625">
        <v>50</v>
      </c>
      <c r="B737" s="626" t="s">
        <v>537</v>
      </c>
      <c r="C737" s="626">
        <v>89301502</v>
      </c>
      <c r="D737" s="688" t="s">
        <v>4149</v>
      </c>
      <c r="E737" s="689" t="s">
        <v>3023</v>
      </c>
      <c r="F737" s="626" t="s">
        <v>3007</v>
      </c>
      <c r="G737" s="626" t="s">
        <v>3177</v>
      </c>
      <c r="H737" s="626" t="s">
        <v>1511</v>
      </c>
      <c r="I737" s="626" t="s">
        <v>3836</v>
      </c>
      <c r="J737" s="626" t="s">
        <v>3837</v>
      </c>
      <c r="K737" s="626" t="s">
        <v>3540</v>
      </c>
      <c r="L737" s="627">
        <v>425.53</v>
      </c>
      <c r="M737" s="627">
        <v>425.53</v>
      </c>
      <c r="N737" s="626">
        <v>1</v>
      </c>
      <c r="O737" s="690">
        <v>1</v>
      </c>
      <c r="P737" s="627"/>
      <c r="Q737" s="642">
        <v>0</v>
      </c>
      <c r="R737" s="626"/>
      <c r="S737" s="642">
        <v>0</v>
      </c>
      <c r="T737" s="690"/>
      <c r="U737" s="672">
        <v>0</v>
      </c>
    </row>
    <row r="738" spans="1:21" ht="14.4" customHeight="1" x14ac:dyDescent="0.3">
      <c r="A738" s="625">
        <v>50</v>
      </c>
      <c r="B738" s="626" t="s">
        <v>537</v>
      </c>
      <c r="C738" s="626">
        <v>89301502</v>
      </c>
      <c r="D738" s="688" t="s">
        <v>4149</v>
      </c>
      <c r="E738" s="689" t="s">
        <v>3023</v>
      </c>
      <c r="F738" s="626" t="s">
        <v>3007</v>
      </c>
      <c r="G738" s="626" t="s">
        <v>3093</v>
      </c>
      <c r="H738" s="626" t="s">
        <v>536</v>
      </c>
      <c r="I738" s="626" t="s">
        <v>3838</v>
      </c>
      <c r="J738" s="626" t="s">
        <v>3095</v>
      </c>
      <c r="K738" s="626" t="s">
        <v>1260</v>
      </c>
      <c r="L738" s="627">
        <v>610.14</v>
      </c>
      <c r="M738" s="627">
        <v>1220.28</v>
      </c>
      <c r="N738" s="626">
        <v>2</v>
      </c>
      <c r="O738" s="690">
        <v>1</v>
      </c>
      <c r="P738" s="627"/>
      <c r="Q738" s="642">
        <v>0</v>
      </c>
      <c r="R738" s="626"/>
      <c r="S738" s="642">
        <v>0</v>
      </c>
      <c r="T738" s="690"/>
      <c r="U738" s="672">
        <v>0</v>
      </c>
    </row>
    <row r="739" spans="1:21" ht="14.4" customHeight="1" x14ac:dyDescent="0.3">
      <c r="A739" s="625">
        <v>50</v>
      </c>
      <c r="B739" s="626" t="s">
        <v>537</v>
      </c>
      <c r="C739" s="626">
        <v>89301502</v>
      </c>
      <c r="D739" s="688" t="s">
        <v>4149</v>
      </c>
      <c r="E739" s="689" t="s">
        <v>3023</v>
      </c>
      <c r="F739" s="626" t="s">
        <v>3007</v>
      </c>
      <c r="G739" s="626" t="s">
        <v>3839</v>
      </c>
      <c r="H739" s="626" t="s">
        <v>536</v>
      </c>
      <c r="I739" s="626" t="s">
        <v>3840</v>
      </c>
      <c r="J739" s="626" t="s">
        <v>3841</v>
      </c>
      <c r="K739" s="626" t="s">
        <v>3842</v>
      </c>
      <c r="L739" s="627">
        <v>0</v>
      </c>
      <c r="M739" s="627">
        <v>0</v>
      </c>
      <c r="N739" s="626">
        <v>2</v>
      </c>
      <c r="O739" s="690">
        <v>1</v>
      </c>
      <c r="P739" s="627">
        <v>0</v>
      </c>
      <c r="Q739" s="642"/>
      <c r="R739" s="626">
        <v>2</v>
      </c>
      <c r="S739" s="642">
        <v>1</v>
      </c>
      <c r="T739" s="690">
        <v>1</v>
      </c>
      <c r="U739" s="672">
        <v>1</v>
      </c>
    </row>
    <row r="740" spans="1:21" ht="14.4" customHeight="1" x14ac:dyDescent="0.3">
      <c r="A740" s="625">
        <v>50</v>
      </c>
      <c r="B740" s="626" t="s">
        <v>537</v>
      </c>
      <c r="C740" s="626">
        <v>89301502</v>
      </c>
      <c r="D740" s="688" t="s">
        <v>4149</v>
      </c>
      <c r="E740" s="689" t="s">
        <v>3023</v>
      </c>
      <c r="F740" s="626" t="s">
        <v>3007</v>
      </c>
      <c r="G740" s="626" t="s">
        <v>3843</v>
      </c>
      <c r="H740" s="626" t="s">
        <v>536</v>
      </c>
      <c r="I740" s="626" t="s">
        <v>3844</v>
      </c>
      <c r="J740" s="626" t="s">
        <v>3845</v>
      </c>
      <c r="K740" s="626" t="s">
        <v>3846</v>
      </c>
      <c r="L740" s="627">
        <v>61.3</v>
      </c>
      <c r="M740" s="627">
        <v>61.3</v>
      </c>
      <c r="N740" s="626">
        <v>1</v>
      </c>
      <c r="O740" s="690">
        <v>0.5</v>
      </c>
      <c r="P740" s="627"/>
      <c r="Q740" s="642">
        <v>0</v>
      </c>
      <c r="R740" s="626"/>
      <c r="S740" s="642">
        <v>0</v>
      </c>
      <c r="T740" s="690"/>
      <c r="U740" s="672">
        <v>0</v>
      </c>
    </row>
    <row r="741" spans="1:21" ht="14.4" customHeight="1" x14ac:dyDescent="0.3">
      <c r="A741" s="625">
        <v>50</v>
      </c>
      <c r="B741" s="626" t="s">
        <v>537</v>
      </c>
      <c r="C741" s="626">
        <v>89301502</v>
      </c>
      <c r="D741" s="688" t="s">
        <v>4149</v>
      </c>
      <c r="E741" s="689" t="s">
        <v>3023</v>
      </c>
      <c r="F741" s="626" t="s">
        <v>3007</v>
      </c>
      <c r="G741" s="626" t="s">
        <v>3362</v>
      </c>
      <c r="H741" s="626" t="s">
        <v>1511</v>
      </c>
      <c r="I741" s="626" t="s">
        <v>3847</v>
      </c>
      <c r="J741" s="626" t="s">
        <v>1613</v>
      </c>
      <c r="K741" s="626" t="s">
        <v>3848</v>
      </c>
      <c r="L741" s="627">
        <v>140.03</v>
      </c>
      <c r="M741" s="627">
        <v>2940.6300000000006</v>
      </c>
      <c r="N741" s="626">
        <v>21</v>
      </c>
      <c r="O741" s="690">
        <v>3.5</v>
      </c>
      <c r="P741" s="627"/>
      <c r="Q741" s="642">
        <v>0</v>
      </c>
      <c r="R741" s="626"/>
      <c r="S741" s="642">
        <v>0</v>
      </c>
      <c r="T741" s="690"/>
      <c r="U741" s="672">
        <v>0</v>
      </c>
    </row>
    <row r="742" spans="1:21" ht="14.4" customHeight="1" x14ac:dyDescent="0.3">
      <c r="A742" s="625">
        <v>50</v>
      </c>
      <c r="B742" s="626" t="s">
        <v>537</v>
      </c>
      <c r="C742" s="626">
        <v>89301502</v>
      </c>
      <c r="D742" s="688" t="s">
        <v>4149</v>
      </c>
      <c r="E742" s="689" t="s">
        <v>3023</v>
      </c>
      <c r="F742" s="626" t="s">
        <v>3007</v>
      </c>
      <c r="G742" s="626" t="s">
        <v>3097</v>
      </c>
      <c r="H742" s="626" t="s">
        <v>1511</v>
      </c>
      <c r="I742" s="626" t="s">
        <v>1534</v>
      </c>
      <c r="J742" s="626" t="s">
        <v>2853</v>
      </c>
      <c r="K742" s="626" t="s">
        <v>1536</v>
      </c>
      <c r="L742" s="627">
        <v>134.84</v>
      </c>
      <c r="M742" s="627">
        <v>2427.12</v>
      </c>
      <c r="N742" s="626">
        <v>18</v>
      </c>
      <c r="O742" s="690">
        <v>3.5</v>
      </c>
      <c r="P742" s="627">
        <v>404.52</v>
      </c>
      <c r="Q742" s="642">
        <v>0.16666666666666666</v>
      </c>
      <c r="R742" s="626">
        <v>3</v>
      </c>
      <c r="S742" s="642">
        <v>0.16666666666666666</v>
      </c>
      <c r="T742" s="690">
        <v>0.5</v>
      </c>
      <c r="U742" s="672">
        <v>0.14285714285714285</v>
      </c>
    </row>
    <row r="743" spans="1:21" ht="14.4" customHeight="1" x14ac:dyDescent="0.3">
      <c r="A743" s="625">
        <v>50</v>
      </c>
      <c r="B743" s="626" t="s">
        <v>537</v>
      </c>
      <c r="C743" s="626">
        <v>89301502</v>
      </c>
      <c r="D743" s="688" t="s">
        <v>4149</v>
      </c>
      <c r="E743" s="689" t="s">
        <v>3023</v>
      </c>
      <c r="F743" s="626" t="s">
        <v>3007</v>
      </c>
      <c r="G743" s="626" t="s">
        <v>3097</v>
      </c>
      <c r="H743" s="626" t="s">
        <v>1511</v>
      </c>
      <c r="I743" s="626" t="s">
        <v>3849</v>
      </c>
      <c r="J743" s="626" t="s">
        <v>1513</v>
      </c>
      <c r="K743" s="626" t="s">
        <v>3850</v>
      </c>
      <c r="L743" s="627">
        <v>94.92</v>
      </c>
      <c r="M743" s="627">
        <v>569.52</v>
      </c>
      <c r="N743" s="626">
        <v>6</v>
      </c>
      <c r="O743" s="690">
        <v>2</v>
      </c>
      <c r="P743" s="627"/>
      <c r="Q743" s="642">
        <v>0</v>
      </c>
      <c r="R743" s="626"/>
      <c r="S743" s="642">
        <v>0</v>
      </c>
      <c r="T743" s="690"/>
      <c r="U743" s="672">
        <v>0</v>
      </c>
    </row>
    <row r="744" spans="1:21" ht="14.4" customHeight="1" x14ac:dyDescent="0.3">
      <c r="A744" s="625">
        <v>50</v>
      </c>
      <c r="B744" s="626" t="s">
        <v>537</v>
      </c>
      <c r="C744" s="626">
        <v>89301502</v>
      </c>
      <c r="D744" s="688" t="s">
        <v>4149</v>
      </c>
      <c r="E744" s="689" t="s">
        <v>3023</v>
      </c>
      <c r="F744" s="626" t="s">
        <v>3007</v>
      </c>
      <c r="G744" s="626" t="s">
        <v>3097</v>
      </c>
      <c r="H744" s="626" t="s">
        <v>1511</v>
      </c>
      <c r="I744" s="626" t="s">
        <v>1515</v>
      </c>
      <c r="J744" s="626" t="s">
        <v>1516</v>
      </c>
      <c r="K744" s="626" t="s">
        <v>1517</v>
      </c>
      <c r="L744" s="627">
        <v>50.58</v>
      </c>
      <c r="M744" s="627">
        <v>151.74</v>
      </c>
      <c r="N744" s="626">
        <v>3</v>
      </c>
      <c r="O744" s="690">
        <v>0.5</v>
      </c>
      <c r="P744" s="627"/>
      <c r="Q744" s="642">
        <v>0</v>
      </c>
      <c r="R744" s="626"/>
      <c r="S744" s="642">
        <v>0</v>
      </c>
      <c r="T744" s="690"/>
      <c r="U744" s="672">
        <v>0</v>
      </c>
    </row>
    <row r="745" spans="1:21" ht="14.4" customHeight="1" x14ac:dyDescent="0.3">
      <c r="A745" s="625">
        <v>50</v>
      </c>
      <c r="B745" s="626" t="s">
        <v>537</v>
      </c>
      <c r="C745" s="626">
        <v>89301502</v>
      </c>
      <c r="D745" s="688" t="s">
        <v>4149</v>
      </c>
      <c r="E745" s="689" t="s">
        <v>3023</v>
      </c>
      <c r="F745" s="626" t="s">
        <v>3007</v>
      </c>
      <c r="G745" s="626" t="s">
        <v>3097</v>
      </c>
      <c r="H745" s="626" t="s">
        <v>1511</v>
      </c>
      <c r="I745" s="626" t="s">
        <v>3148</v>
      </c>
      <c r="J745" s="626" t="s">
        <v>2856</v>
      </c>
      <c r="K745" s="626" t="s">
        <v>3117</v>
      </c>
      <c r="L745" s="627">
        <v>168.59</v>
      </c>
      <c r="M745" s="627">
        <v>674.36</v>
      </c>
      <c r="N745" s="626">
        <v>4</v>
      </c>
      <c r="O745" s="690">
        <v>1</v>
      </c>
      <c r="P745" s="627">
        <v>337.18</v>
      </c>
      <c r="Q745" s="642">
        <v>0.5</v>
      </c>
      <c r="R745" s="626">
        <v>2</v>
      </c>
      <c r="S745" s="642">
        <v>0.5</v>
      </c>
      <c r="T745" s="690">
        <v>0.5</v>
      </c>
      <c r="U745" s="672">
        <v>0.5</v>
      </c>
    </row>
    <row r="746" spans="1:21" ht="14.4" customHeight="1" x14ac:dyDescent="0.3">
      <c r="A746" s="625">
        <v>50</v>
      </c>
      <c r="B746" s="626" t="s">
        <v>537</v>
      </c>
      <c r="C746" s="626">
        <v>89301502</v>
      </c>
      <c r="D746" s="688" t="s">
        <v>4149</v>
      </c>
      <c r="E746" s="689" t="s">
        <v>3023</v>
      </c>
      <c r="F746" s="626" t="s">
        <v>3007</v>
      </c>
      <c r="G746" s="626" t="s">
        <v>3097</v>
      </c>
      <c r="H746" s="626" t="s">
        <v>536</v>
      </c>
      <c r="I746" s="626" t="s">
        <v>3851</v>
      </c>
      <c r="J746" s="626" t="s">
        <v>2856</v>
      </c>
      <c r="K746" s="626" t="s">
        <v>1661</v>
      </c>
      <c r="L746" s="627">
        <v>337.17</v>
      </c>
      <c r="M746" s="627">
        <v>1011.51</v>
      </c>
      <c r="N746" s="626">
        <v>3</v>
      </c>
      <c r="O746" s="690">
        <v>1</v>
      </c>
      <c r="P746" s="627">
        <v>1011.51</v>
      </c>
      <c r="Q746" s="642">
        <v>1</v>
      </c>
      <c r="R746" s="626">
        <v>3</v>
      </c>
      <c r="S746" s="642">
        <v>1</v>
      </c>
      <c r="T746" s="690">
        <v>1</v>
      </c>
      <c r="U746" s="672">
        <v>1</v>
      </c>
    </row>
    <row r="747" spans="1:21" ht="14.4" customHeight="1" x14ac:dyDescent="0.3">
      <c r="A747" s="625">
        <v>50</v>
      </c>
      <c r="B747" s="626" t="s">
        <v>537</v>
      </c>
      <c r="C747" s="626">
        <v>89301502</v>
      </c>
      <c r="D747" s="688" t="s">
        <v>4149</v>
      </c>
      <c r="E747" s="689" t="s">
        <v>3023</v>
      </c>
      <c r="F747" s="626" t="s">
        <v>3007</v>
      </c>
      <c r="G747" s="626" t="s">
        <v>3852</v>
      </c>
      <c r="H747" s="626" t="s">
        <v>1511</v>
      </c>
      <c r="I747" s="626" t="s">
        <v>3853</v>
      </c>
      <c r="J747" s="626" t="s">
        <v>3854</v>
      </c>
      <c r="K747" s="626" t="s">
        <v>1119</v>
      </c>
      <c r="L747" s="627">
        <v>451.96</v>
      </c>
      <c r="M747" s="627">
        <v>1355.8799999999999</v>
      </c>
      <c r="N747" s="626">
        <v>3</v>
      </c>
      <c r="O747" s="690">
        <v>1.5</v>
      </c>
      <c r="P747" s="627"/>
      <c r="Q747" s="642">
        <v>0</v>
      </c>
      <c r="R747" s="626"/>
      <c r="S747" s="642">
        <v>0</v>
      </c>
      <c r="T747" s="690"/>
      <c r="U747" s="672">
        <v>0</v>
      </c>
    </row>
    <row r="748" spans="1:21" ht="14.4" customHeight="1" x14ac:dyDescent="0.3">
      <c r="A748" s="625">
        <v>50</v>
      </c>
      <c r="B748" s="626" t="s">
        <v>537</v>
      </c>
      <c r="C748" s="626">
        <v>89301502</v>
      </c>
      <c r="D748" s="688" t="s">
        <v>4149</v>
      </c>
      <c r="E748" s="689" t="s">
        <v>3023</v>
      </c>
      <c r="F748" s="626" t="s">
        <v>3007</v>
      </c>
      <c r="G748" s="626" t="s">
        <v>3551</v>
      </c>
      <c r="H748" s="626" t="s">
        <v>536</v>
      </c>
      <c r="I748" s="626" t="s">
        <v>3552</v>
      </c>
      <c r="J748" s="626" t="s">
        <v>947</v>
      </c>
      <c r="K748" s="626" t="s">
        <v>3553</v>
      </c>
      <c r="L748" s="627">
        <v>391.32</v>
      </c>
      <c r="M748" s="627">
        <v>391.32</v>
      </c>
      <c r="N748" s="626">
        <v>1</v>
      </c>
      <c r="O748" s="690">
        <v>0.5</v>
      </c>
      <c r="P748" s="627"/>
      <c r="Q748" s="642">
        <v>0</v>
      </c>
      <c r="R748" s="626"/>
      <c r="S748" s="642">
        <v>0</v>
      </c>
      <c r="T748" s="690"/>
      <c r="U748" s="672">
        <v>0</v>
      </c>
    </row>
    <row r="749" spans="1:21" ht="14.4" customHeight="1" x14ac:dyDescent="0.3">
      <c r="A749" s="625">
        <v>50</v>
      </c>
      <c r="B749" s="626" t="s">
        <v>537</v>
      </c>
      <c r="C749" s="626">
        <v>89301502</v>
      </c>
      <c r="D749" s="688" t="s">
        <v>4149</v>
      </c>
      <c r="E749" s="689" t="s">
        <v>3023</v>
      </c>
      <c r="F749" s="626" t="s">
        <v>3007</v>
      </c>
      <c r="G749" s="626" t="s">
        <v>3855</v>
      </c>
      <c r="H749" s="626" t="s">
        <v>536</v>
      </c>
      <c r="I749" s="626" t="s">
        <v>3856</v>
      </c>
      <c r="J749" s="626" t="s">
        <v>3857</v>
      </c>
      <c r="K749" s="626" t="s">
        <v>1582</v>
      </c>
      <c r="L749" s="627">
        <v>1905.38</v>
      </c>
      <c r="M749" s="627">
        <v>28580.7</v>
      </c>
      <c r="N749" s="626">
        <v>15</v>
      </c>
      <c r="O749" s="690">
        <v>3.5</v>
      </c>
      <c r="P749" s="627">
        <v>28580.7</v>
      </c>
      <c r="Q749" s="642">
        <v>1</v>
      </c>
      <c r="R749" s="626">
        <v>15</v>
      </c>
      <c r="S749" s="642">
        <v>1</v>
      </c>
      <c r="T749" s="690">
        <v>3.5</v>
      </c>
      <c r="U749" s="672">
        <v>1</v>
      </c>
    </row>
    <row r="750" spans="1:21" ht="14.4" customHeight="1" x14ac:dyDescent="0.3">
      <c r="A750" s="625">
        <v>50</v>
      </c>
      <c r="B750" s="626" t="s">
        <v>537</v>
      </c>
      <c r="C750" s="626">
        <v>89301502</v>
      </c>
      <c r="D750" s="688" t="s">
        <v>4149</v>
      </c>
      <c r="E750" s="689" t="s">
        <v>3023</v>
      </c>
      <c r="F750" s="626" t="s">
        <v>3007</v>
      </c>
      <c r="G750" s="626" t="s">
        <v>3101</v>
      </c>
      <c r="H750" s="626" t="s">
        <v>1511</v>
      </c>
      <c r="I750" s="626" t="s">
        <v>3858</v>
      </c>
      <c r="J750" s="626" t="s">
        <v>3364</v>
      </c>
      <c r="K750" s="626" t="s">
        <v>1403</v>
      </c>
      <c r="L750" s="627">
        <v>716.43</v>
      </c>
      <c r="M750" s="627">
        <v>1432.86</v>
      </c>
      <c r="N750" s="626">
        <v>2</v>
      </c>
      <c r="O750" s="690">
        <v>1</v>
      </c>
      <c r="P750" s="627">
        <v>1432.86</v>
      </c>
      <c r="Q750" s="642">
        <v>1</v>
      </c>
      <c r="R750" s="626">
        <v>2</v>
      </c>
      <c r="S750" s="642">
        <v>1</v>
      </c>
      <c r="T750" s="690">
        <v>1</v>
      </c>
      <c r="U750" s="672">
        <v>1</v>
      </c>
    </row>
    <row r="751" spans="1:21" ht="14.4" customHeight="1" x14ac:dyDescent="0.3">
      <c r="A751" s="625">
        <v>50</v>
      </c>
      <c r="B751" s="626" t="s">
        <v>537</v>
      </c>
      <c r="C751" s="626">
        <v>89301502</v>
      </c>
      <c r="D751" s="688" t="s">
        <v>4149</v>
      </c>
      <c r="E751" s="689" t="s">
        <v>3023</v>
      </c>
      <c r="F751" s="626" t="s">
        <v>3007</v>
      </c>
      <c r="G751" s="626" t="s">
        <v>3101</v>
      </c>
      <c r="H751" s="626" t="s">
        <v>1511</v>
      </c>
      <c r="I751" s="626" t="s">
        <v>3858</v>
      </c>
      <c r="J751" s="626" t="s">
        <v>3364</v>
      </c>
      <c r="K751" s="626" t="s">
        <v>1403</v>
      </c>
      <c r="L751" s="627">
        <v>787.22</v>
      </c>
      <c r="M751" s="627">
        <v>787.22</v>
      </c>
      <c r="N751" s="626">
        <v>1</v>
      </c>
      <c r="O751" s="690">
        <v>0.5</v>
      </c>
      <c r="P751" s="627">
        <v>787.22</v>
      </c>
      <c r="Q751" s="642">
        <v>1</v>
      </c>
      <c r="R751" s="626">
        <v>1</v>
      </c>
      <c r="S751" s="642">
        <v>1</v>
      </c>
      <c r="T751" s="690">
        <v>0.5</v>
      </c>
      <c r="U751" s="672">
        <v>1</v>
      </c>
    </row>
    <row r="752" spans="1:21" ht="14.4" customHeight="1" x14ac:dyDescent="0.3">
      <c r="A752" s="625">
        <v>50</v>
      </c>
      <c r="B752" s="626" t="s">
        <v>537</v>
      </c>
      <c r="C752" s="626">
        <v>89301502</v>
      </c>
      <c r="D752" s="688" t="s">
        <v>4149</v>
      </c>
      <c r="E752" s="689" t="s">
        <v>3023</v>
      </c>
      <c r="F752" s="626" t="s">
        <v>3007</v>
      </c>
      <c r="G752" s="626" t="s">
        <v>3101</v>
      </c>
      <c r="H752" s="626" t="s">
        <v>1511</v>
      </c>
      <c r="I752" s="626" t="s">
        <v>3214</v>
      </c>
      <c r="J752" s="626" t="s">
        <v>3859</v>
      </c>
      <c r="K752" s="626" t="s">
        <v>3215</v>
      </c>
      <c r="L752" s="627">
        <v>1049.31</v>
      </c>
      <c r="M752" s="627">
        <v>3147.93</v>
      </c>
      <c r="N752" s="626">
        <v>3</v>
      </c>
      <c r="O752" s="690">
        <v>2</v>
      </c>
      <c r="P752" s="627">
        <v>2098.62</v>
      </c>
      <c r="Q752" s="642">
        <v>0.66666666666666663</v>
      </c>
      <c r="R752" s="626">
        <v>2</v>
      </c>
      <c r="S752" s="642">
        <v>0.66666666666666663</v>
      </c>
      <c r="T752" s="690">
        <v>1.5</v>
      </c>
      <c r="U752" s="672">
        <v>0.75</v>
      </c>
    </row>
    <row r="753" spans="1:21" ht="14.4" customHeight="1" x14ac:dyDescent="0.3">
      <c r="A753" s="625">
        <v>50</v>
      </c>
      <c r="B753" s="626" t="s">
        <v>537</v>
      </c>
      <c r="C753" s="626">
        <v>89301502</v>
      </c>
      <c r="D753" s="688" t="s">
        <v>4149</v>
      </c>
      <c r="E753" s="689" t="s">
        <v>3023</v>
      </c>
      <c r="F753" s="626" t="s">
        <v>3007</v>
      </c>
      <c r="G753" s="626" t="s">
        <v>3101</v>
      </c>
      <c r="H753" s="626" t="s">
        <v>1511</v>
      </c>
      <c r="I753" s="626" t="s">
        <v>3214</v>
      </c>
      <c r="J753" s="626" t="s">
        <v>1649</v>
      </c>
      <c r="K753" s="626" t="s">
        <v>3215</v>
      </c>
      <c r="L753" s="627">
        <v>1049.31</v>
      </c>
      <c r="M753" s="627">
        <v>1049.31</v>
      </c>
      <c r="N753" s="626">
        <v>1</v>
      </c>
      <c r="O753" s="690">
        <v>0.5</v>
      </c>
      <c r="P753" s="627"/>
      <c r="Q753" s="642">
        <v>0</v>
      </c>
      <c r="R753" s="626"/>
      <c r="S753" s="642">
        <v>0</v>
      </c>
      <c r="T753" s="690"/>
      <c r="U753" s="672">
        <v>0</v>
      </c>
    </row>
    <row r="754" spans="1:21" ht="14.4" customHeight="1" x14ac:dyDescent="0.3">
      <c r="A754" s="625">
        <v>50</v>
      </c>
      <c r="B754" s="626" t="s">
        <v>537</v>
      </c>
      <c r="C754" s="626">
        <v>89301502</v>
      </c>
      <c r="D754" s="688" t="s">
        <v>4149</v>
      </c>
      <c r="E754" s="689" t="s">
        <v>3023</v>
      </c>
      <c r="F754" s="626" t="s">
        <v>3007</v>
      </c>
      <c r="G754" s="626" t="s">
        <v>3101</v>
      </c>
      <c r="H754" s="626" t="s">
        <v>1511</v>
      </c>
      <c r="I754" s="626" t="s">
        <v>3214</v>
      </c>
      <c r="J754" s="626" t="s">
        <v>1649</v>
      </c>
      <c r="K754" s="626" t="s">
        <v>3215</v>
      </c>
      <c r="L754" s="627">
        <v>1102.2</v>
      </c>
      <c r="M754" s="627">
        <v>4408.8</v>
      </c>
      <c r="N754" s="626">
        <v>4</v>
      </c>
      <c r="O754" s="690">
        <v>2.5</v>
      </c>
      <c r="P754" s="627">
        <v>1102.2</v>
      </c>
      <c r="Q754" s="642">
        <v>0.25</v>
      </c>
      <c r="R754" s="626">
        <v>1</v>
      </c>
      <c r="S754" s="642">
        <v>0.25</v>
      </c>
      <c r="T754" s="690">
        <v>1</v>
      </c>
      <c r="U754" s="672">
        <v>0.4</v>
      </c>
    </row>
    <row r="755" spans="1:21" ht="14.4" customHeight="1" x14ac:dyDescent="0.3">
      <c r="A755" s="625">
        <v>50</v>
      </c>
      <c r="B755" s="626" t="s">
        <v>537</v>
      </c>
      <c r="C755" s="626">
        <v>89301502</v>
      </c>
      <c r="D755" s="688" t="s">
        <v>4149</v>
      </c>
      <c r="E755" s="689" t="s">
        <v>3023</v>
      </c>
      <c r="F755" s="626" t="s">
        <v>3007</v>
      </c>
      <c r="G755" s="626" t="s">
        <v>3101</v>
      </c>
      <c r="H755" s="626" t="s">
        <v>1511</v>
      </c>
      <c r="I755" s="626" t="s">
        <v>3860</v>
      </c>
      <c r="J755" s="626" t="s">
        <v>1741</v>
      </c>
      <c r="K755" s="626" t="s">
        <v>3861</v>
      </c>
      <c r="L755" s="627">
        <v>1695.69</v>
      </c>
      <c r="M755" s="627">
        <v>1695.69</v>
      </c>
      <c r="N755" s="626">
        <v>1</v>
      </c>
      <c r="O755" s="690">
        <v>0.5</v>
      </c>
      <c r="P755" s="627"/>
      <c r="Q755" s="642">
        <v>0</v>
      </c>
      <c r="R755" s="626"/>
      <c r="S755" s="642">
        <v>0</v>
      </c>
      <c r="T755" s="690"/>
      <c r="U755" s="672">
        <v>0</v>
      </c>
    </row>
    <row r="756" spans="1:21" ht="14.4" customHeight="1" x14ac:dyDescent="0.3">
      <c r="A756" s="625">
        <v>50</v>
      </c>
      <c r="B756" s="626" t="s">
        <v>537</v>
      </c>
      <c r="C756" s="626">
        <v>89301502</v>
      </c>
      <c r="D756" s="688" t="s">
        <v>4149</v>
      </c>
      <c r="E756" s="689" t="s">
        <v>3023</v>
      </c>
      <c r="F756" s="626" t="s">
        <v>3007</v>
      </c>
      <c r="G756" s="626" t="s">
        <v>3862</v>
      </c>
      <c r="H756" s="626" t="s">
        <v>1511</v>
      </c>
      <c r="I756" s="626" t="s">
        <v>3863</v>
      </c>
      <c r="J756" s="626" t="s">
        <v>3864</v>
      </c>
      <c r="K756" s="626" t="s">
        <v>3865</v>
      </c>
      <c r="L756" s="627">
        <v>1309.48</v>
      </c>
      <c r="M756" s="627">
        <v>1309.48</v>
      </c>
      <c r="N756" s="626">
        <v>1</v>
      </c>
      <c r="O756" s="690">
        <v>1</v>
      </c>
      <c r="P756" s="627"/>
      <c r="Q756" s="642">
        <v>0</v>
      </c>
      <c r="R756" s="626"/>
      <c r="S756" s="642">
        <v>0</v>
      </c>
      <c r="T756" s="690"/>
      <c r="U756" s="672">
        <v>0</v>
      </c>
    </row>
    <row r="757" spans="1:21" ht="14.4" customHeight="1" x14ac:dyDescent="0.3">
      <c r="A757" s="625">
        <v>50</v>
      </c>
      <c r="B757" s="626" t="s">
        <v>537</v>
      </c>
      <c r="C757" s="626">
        <v>89301502</v>
      </c>
      <c r="D757" s="688" t="s">
        <v>4149</v>
      </c>
      <c r="E757" s="689" t="s">
        <v>3023</v>
      </c>
      <c r="F757" s="626" t="s">
        <v>3007</v>
      </c>
      <c r="G757" s="626" t="s">
        <v>3866</v>
      </c>
      <c r="H757" s="626" t="s">
        <v>536</v>
      </c>
      <c r="I757" s="626" t="s">
        <v>3867</v>
      </c>
      <c r="J757" s="626" t="s">
        <v>3868</v>
      </c>
      <c r="K757" s="626" t="s">
        <v>3869</v>
      </c>
      <c r="L757" s="627">
        <v>0</v>
      </c>
      <c r="M757" s="627">
        <v>0</v>
      </c>
      <c r="N757" s="626">
        <v>1</v>
      </c>
      <c r="O757" s="690">
        <v>1</v>
      </c>
      <c r="P757" s="627"/>
      <c r="Q757" s="642"/>
      <c r="R757" s="626"/>
      <c r="S757" s="642">
        <v>0</v>
      </c>
      <c r="T757" s="690"/>
      <c r="U757" s="672">
        <v>0</v>
      </c>
    </row>
    <row r="758" spans="1:21" ht="14.4" customHeight="1" x14ac:dyDescent="0.3">
      <c r="A758" s="625">
        <v>50</v>
      </c>
      <c r="B758" s="626" t="s">
        <v>537</v>
      </c>
      <c r="C758" s="626">
        <v>89301502</v>
      </c>
      <c r="D758" s="688" t="s">
        <v>4149</v>
      </c>
      <c r="E758" s="689" t="s">
        <v>3023</v>
      </c>
      <c r="F758" s="626" t="s">
        <v>3007</v>
      </c>
      <c r="G758" s="626" t="s">
        <v>3866</v>
      </c>
      <c r="H758" s="626" t="s">
        <v>536</v>
      </c>
      <c r="I758" s="626" t="s">
        <v>3870</v>
      </c>
      <c r="J758" s="626" t="s">
        <v>3871</v>
      </c>
      <c r="K758" s="626" t="s">
        <v>3869</v>
      </c>
      <c r="L758" s="627">
        <v>0</v>
      </c>
      <c r="M758" s="627">
        <v>0</v>
      </c>
      <c r="N758" s="626">
        <v>9</v>
      </c>
      <c r="O758" s="690">
        <v>7</v>
      </c>
      <c r="P758" s="627">
        <v>0</v>
      </c>
      <c r="Q758" s="642"/>
      <c r="R758" s="626">
        <v>7</v>
      </c>
      <c r="S758" s="642">
        <v>0.77777777777777779</v>
      </c>
      <c r="T758" s="690">
        <v>5</v>
      </c>
      <c r="U758" s="672">
        <v>0.7142857142857143</v>
      </c>
    </row>
    <row r="759" spans="1:21" ht="14.4" customHeight="1" x14ac:dyDescent="0.3">
      <c r="A759" s="625">
        <v>50</v>
      </c>
      <c r="B759" s="626" t="s">
        <v>537</v>
      </c>
      <c r="C759" s="626">
        <v>89301502</v>
      </c>
      <c r="D759" s="688" t="s">
        <v>4149</v>
      </c>
      <c r="E759" s="689" t="s">
        <v>3023</v>
      </c>
      <c r="F759" s="626" t="s">
        <v>3007</v>
      </c>
      <c r="G759" s="626" t="s">
        <v>3872</v>
      </c>
      <c r="H759" s="626" t="s">
        <v>536</v>
      </c>
      <c r="I759" s="626" t="s">
        <v>2085</v>
      </c>
      <c r="J759" s="626" t="s">
        <v>3873</v>
      </c>
      <c r="K759" s="626" t="s">
        <v>3874</v>
      </c>
      <c r="L759" s="627">
        <v>0</v>
      </c>
      <c r="M759" s="627">
        <v>0</v>
      </c>
      <c r="N759" s="626">
        <v>3</v>
      </c>
      <c r="O759" s="690">
        <v>0.5</v>
      </c>
      <c r="P759" s="627"/>
      <c r="Q759" s="642"/>
      <c r="R759" s="626"/>
      <c r="S759" s="642">
        <v>0</v>
      </c>
      <c r="T759" s="690"/>
      <c r="U759" s="672">
        <v>0</v>
      </c>
    </row>
    <row r="760" spans="1:21" ht="14.4" customHeight="1" x14ac:dyDescent="0.3">
      <c r="A760" s="625">
        <v>50</v>
      </c>
      <c r="B760" s="626" t="s">
        <v>537</v>
      </c>
      <c r="C760" s="626">
        <v>89301502</v>
      </c>
      <c r="D760" s="688" t="s">
        <v>4149</v>
      </c>
      <c r="E760" s="689" t="s">
        <v>3023</v>
      </c>
      <c r="F760" s="626" t="s">
        <v>3007</v>
      </c>
      <c r="G760" s="626" t="s">
        <v>3872</v>
      </c>
      <c r="H760" s="626" t="s">
        <v>536</v>
      </c>
      <c r="I760" s="626" t="s">
        <v>3875</v>
      </c>
      <c r="J760" s="626" t="s">
        <v>3873</v>
      </c>
      <c r="K760" s="626" t="s">
        <v>3876</v>
      </c>
      <c r="L760" s="627">
        <v>0</v>
      </c>
      <c r="M760" s="627">
        <v>0</v>
      </c>
      <c r="N760" s="626">
        <v>3</v>
      </c>
      <c r="O760" s="690">
        <v>0.5</v>
      </c>
      <c r="P760" s="627"/>
      <c r="Q760" s="642"/>
      <c r="R760" s="626"/>
      <c r="S760" s="642">
        <v>0</v>
      </c>
      <c r="T760" s="690"/>
      <c r="U760" s="672">
        <v>0</v>
      </c>
    </row>
    <row r="761" spans="1:21" ht="14.4" customHeight="1" x14ac:dyDescent="0.3">
      <c r="A761" s="625">
        <v>50</v>
      </c>
      <c r="B761" s="626" t="s">
        <v>537</v>
      </c>
      <c r="C761" s="626">
        <v>89301502</v>
      </c>
      <c r="D761" s="688" t="s">
        <v>4149</v>
      </c>
      <c r="E761" s="689" t="s">
        <v>3023</v>
      </c>
      <c r="F761" s="626" t="s">
        <v>3007</v>
      </c>
      <c r="G761" s="626" t="s">
        <v>3877</v>
      </c>
      <c r="H761" s="626" t="s">
        <v>536</v>
      </c>
      <c r="I761" s="626" t="s">
        <v>3878</v>
      </c>
      <c r="J761" s="626" t="s">
        <v>3879</v>
      </c>
      <c r="K761" s="626" t="s">
        <v>3880</v>
      </c>
      <c r="L761" s="627">
        <v>73.34</v>
      </c>
      <c r="M761" s="627">
        <v>660.06000000000006</v>
      </c>
      <c r="N761" s="626">
        <v>9</v>
      </c>
      <c r="O761" s="690">
        <v>1.5</v>
      </c>
      <c r="P761" s="627">
        <v>660.06000000000006</v>
      </c>
      <c r="Q761" s="642">
        <v>1</v>
      </c>
      <c r="R761" s="626">
        <v>9</v>
      </c>
      <c r="S761" s="642">
        <v>1</v>
      </c>
      <c r="T761" s="690">
        <v>1.5</v>
      </c>
      <c r="U761" s="672">
        <v>1</v>
      </c>
    </row>
    <row r="762" spans="1:21" ht="14.4" customHeight="1" x14ac:dyDescent="0.3">
      <c r="A762" s="625">
        <v>50</v>
      </c>
      <c r="B762" s="626" t="s">
        <v>537</v>
      </c>
      <c r="C762" s="626">
        <v>89301502</v>
      </c>
      <c r="D762" s="688" t="s">
        <v>4149</v>
      </c>
      <c r="E762" s="689" t="s">
        <v>3023</v>
      </c>
      <c r="F762" s="626" t="s">
        <v>3007</v>
      </c>
      <c r="G762" s="626" t="s">
        <v>3216</v>
      </c>
      <c r="H762" s="626" t="s">
        <v>536</v>
      </c>
      <c r="I762" s="626" t="s">
        <v>3881</v>
      </c>
      <c r="J762" s="626" t="s">
        <v>3882</v>
      </c>
      <c r="K762" s="626" t="s">
        <v>1582</v>
      </c>
      <c r="L762" s="627">
        <v>166.95</v>
      </c>
      <c r="M762" s="627">
        <v>1335.6</v>
      </c>
      <c r="N762" s="626">
        <v>8</v>
      </c>
      <c r="O762" s="690">
        <v>1</v>
      </c>
      <c r="P762" s="627">
        <v>667.8</v>
      </c>
      <c r="Q762" s="642">
        <v>0.5</v>
      </c>
      <c r="R762" s="626">
        <v>4</v>
      </c>
      <c r="S762" s="642">
        <v>0.5</v>
      </c>
      <c r="T762" s="690">
        <v>0.5</v>
      </c>
      <c r="U762" s="672">
        <v>0.5</v>
      </c>
    </row>
    <row r="763" spans="1:21" ht="14.4" customHeight="1" x14ac:dyDescent="0.3">
      <c r="A763" s="625">
        <v>50</v>
      </c>
      <c r="B763" s="626" t="s">
        <v>537</v>
      </c>
      <c r="C763" s="626">
        <v>89301502</v>
      </c>
      <c r="D763" s="688" t="s">
        <v>4149</v>
      </c>
      <c r="E763" s="689" t="s">
        <v>3023</v>
      </c>
      <c r="F763" s="626" t="s">
        <v>3007</v>
      </c>
      <c r="G763" s="626" t="s">
        <v>3216</v>
      </c>
      <c r="H763" s="626" t="s">
        <v>536</v>
      </c>
      <c r="I763" s="626" t="s">
        <v>3881</v>
      </c>
      <c r="J763" s="626" t="s">
        <v>3882</v>
      </c>
      <c r="K763" s="626" t="s">
        <v>1582</v>
      </c>
      <c r="L763" s="627">
        <v>111.45</v>
      </c>
      <c r="M763" s="627">
        <v>445.8</v>
      </c>
      <c r="N763" s="626">
        <v>4</v>
      </c>
      <c r="O763" s="690">
        <v>0.5</v>
      </c>
      <c r="P763" s="627">
        <v>445.8</v>
      </c>
      <c r="Q763" s="642">
        <v>1</v>
      </c>
      <c r="R763" s="626">
        <v>4</v>
      </c>
      <c r="S763" s="642">
        <v>1</v>
      </c>
      <c r="T763" s="690">
        <v>0.5</v>
      </c>
      <c r="U763" s="672">
        <v>1</v>
      </c>
    </row>
    <row r="764" spans="1:21" ht="14.4" customHeight="1" x14ac:dyDescent="0.3">
      <c r="A764" s="625">
        <v>50</v>
      </c>
      <c r="B764" s="626" t="s">
        <v>537</v>
      </c>
      <c r="C764" s="626">
        <v>89301502</v>
      </c>
      <c r="D764" s="688" t="s">
        <v>4149</v>
      </c>
      <c r="E764" s="689" t="s">
        <v>3023</v>
      </c>
      <c r="F764" s="626" t="s">
        <v>3007</v>
      </c>
      <c r="G764" s="626" t="s">
        <v>3281</v>
      </c>
      <c r="H764" s="626" t="s">
        <v>536</v>
      </c>
      <c r="I764" s="626" t="s">
        <v>873</v>
      </c>
      <c r="J764" s="626" t="s">
        <v>3282</v>
      </c>
      <c r="K764" s="626" t="s">
        <v>3283</v>
      </c>
      <c r="L764" s="627">
        <v>0</v>
      </c>
      <c r="M764" s="627">
        <v>0</v>
      </c>
      <c r="N764" s="626">
        <v>11</v>
      </c>
      <c r="O764" s="690">
        <v>2.5</v>
      </c>
      <c r="P764" s="627">
        <v>0</v>
      </c>
      <c r="Q764" s="642"/>
      <c r="R764" s="626">
        <v>8</v>
      </c>
      <c r="S764" s="642">
        <v>0.72727272727272729</v>
      </c>
      <c r="T764" s="690">
        <v>2</v>
      </c>
      <c r="U764" s="672">
        <v>0.8</v>
      </c>
    </row>
    <row r="765" spans="1:21" ht="14.4" customHeight="1" x14ac:dyDescent="0.3">
      <c r="A765" s="625">
        <v>50</v>
      </c>
      <c r="B765" s="626" t="s">
        <v>537</v>
      </c>
      <c r="C765" s="626">
        <v>89301502</v>
      </c>
      <c r="D765" s="688" t="s">
        <v>4149</v>
      </c>
      <c r="E765" s="689" t="s">
        <v>3023</v>
      </c>
      <c r="F765" s="626" t="s">
        <v>3007</v>
      </c>
      <c r="G765" s="626" t="s">
        <v>3104</v>
      </c>
      <c r="H765" s="626" t="s">
        <v>536</v>
      </c>
      <c r="I765" s="626" t="s">
        <v>806</v>
      </c>
      <c r="J765" s="626" t="s">
        <v>807</v>
      </c>
      <c r="K765" s="626" t="s">
        <v>3219</v>
      </c>
      <c r="L765" s="627">
        <v>219.94</v>
      </c>
      <c r="M765" s="627">
        <v>659.81999999999994</v>
      </c>
      <c r="N765" s="626">
        <v>3</v>
      </c>
      <c r="O765" s="690">
        <v>2.5</v>
      </c>
      <c r="P765" s="627"/>
      <c r="Q765" s="642">
        <v>0</v>
      </c>
      <c r="R765" s="626"/>
      <c r="S765" s="642">
        <v>0</v>
      </c>
      <c r="T765" s="690"/>
      <c r="U765" s="672">
        <v>0</v>
      </c>
    </row>
    <row r="766" spans="1:21" ht="14.4" customHeight="1" x14ac:dyDescent="0.3">
      <c r="A766" s="625">
        <v>50</v>
      </c>
      <c r="B766" s="626" t="s">
        <v>537</v>
      </c>
      <c r="C766" s="626">
        <v>89301502</v>
      </c>
      <c r="D766" s="688" t="s">
        <v>4149</v>
      </c>
      <c r="E766" s="689" t="s">
        <v>3023</v>
      </c>
      <c r="F766" s="626" t="s">
        <v>3007</v>
      </c>
      <c r="G766" s="626" t="s">
        <v>3104</v>
      </c>
      <c r="H766" s="626" t="s">
        <v>536</v>
      </c>
      <c r="I766" s="626" t="s">
        <v>3883</v>
      </c>
      <c r="J766" s="626" t="s">
        <v>807</v>
      </c>
      <c r="K766" s="626" t="s">
        <v>3884</v>
      </c>
      <c r="L766" s="627">
        <v>0</v>
      </c>
      <c r="M766" s="627">
        <v>0</v>
      </c>
      <c r="N766" s="626">
        <v>2</v>
      </c>
      <c r="O766" s="690">
        <v>1</v>
      </c>
      <c r="P766" s="627"/>
      <c r="Q766" s="642"/>
      <c r="R766" s="626"/>
      <c r="S766" s="642">
        <v>0</v>
      </c>
      <c r="T766" s="690"/>
      <c r="U766" s="672">
        <v>0</v>
      </c>
    </row>
    <row r="767" spans="1:21" ht="14.4" customHeight="1" x14ac:dyDescent="0.3">
      <c r="A767" s="625">
        <v>50</v>
      </c>
      <c r="B767" s="626" t="s">
        <v>537</v>
      </c>
      <c r="C767" s="626">
        <v>89301502</v>
      </c>
      <c r="D767" s="688" t="s">
        <v>4149</v>
      </c>
      <c r="E767" s="689" t="s">
        <v>3023</v>
      </c>
      <c r="F767" s="626" t="s">
        <v>3007</v>
      </c>
      <c r="G767" s="626" t="s">
        <v>3183</v>
      </c>
      <c r="H767" s="626" t="s">
        <v>536</v>
      </c>
      <c r="I767" s="626" t="s">
        <v>2530</v>
      </c>
      <c r="J767" s="626" t="s">
        <v>1908</v>
      </c>
      <c r="K767" s="626" t="s">
        <v>3184</v>
      </c>
      <c r="L767" s="627">
        <v>38.99</v>
      </c>
      <c r="M767" s="627">
        <v>38.99</v>
      </c>
      <c r="N767" s="626">
        <v>1</v>
      </c>
      <c r="O767" s="690">
        <v>0.5</v>
      </c>
      <c r="P767" s="627">
        <v>38.99</v>
      </c>
      <c r="Q767" s="642">
        <v>1</v>
      </c>
      <c r="R767" s="626">
        <v>1</v>
      </c>
      <c r="S767" s="642">
        <v>1</v>
      </c>
      <c r="T767" s="690">
        <v>0.5</v>
      </c>
      <c r="U767" s="672">
        <v>1</v>
      </c>
    </row>
    <row r="768" spans="1:21" ht="14.4" customHeight="1" x14ac:dyDescent="0.3">
      <c r="A768" s="625">
        <v>50</v>
      </c>
      <c r="B768" s="626" t="s">
        <v>537</v>
      </c>
      <c r="C768" s="626">
        <v>89301502</v>
      </c>
      <c r="D768" s="688" t="s">
        <v>4149</v>
      </c>
      <c r="E768" s="689" t="s">
        <v>3023</v>
      </c>
      <c r="F768" s="626" t="s">
        <v>3007</v>
      </c>
      <c r="G768" s="626" t="s">
        <v>3220</v>
      </c>
      <c r="H768" s="626" t="s">
        <v>536</v>
      </c>
      <c r="I768" s="626" t="s">
        <v>1883</v>
      </c>
      <c r="J768" s="626" t="s">
        <v>1884</v>
      </c>
      <c r="K768" s="626" t="s">
        <v>3221</v>
      </c>
      <c r="L768" s="627">
        <v>210.11</v>
      </c>
      <c r="M768" s="627">
        <v>420.22</v>
      </c>
      <c r="N768" s="626">
        <v>2</v>
      </c>
      <c r="O768" s="690">
        <v>0.5</v>
      </c>
      <c r="P768" s="627">
        <v>420.22</v>
      </c>
      <c r="Q768" s="642">
        <v>1</v>
      </c>
      <c r="R768" s="626">
        <v>2</v>
      </c>
      <c r="S768" s="642">
        <v>1</v>
      </c>
      <c r="T768" s="690">
        <v>0.5</v>
      </c>
      <c r="U768" s="672">
        <v>1</v>
      </c>
    </row>
    <row r="769" spans="1:21" ht="14.4" customHeight="1" x14ac:dyDescent="0.3">
      <c r="A769" s="625">
        <v>50</v>
      </c>
      <c r="B769" s="626" t="s">
        <v>537</v>
      </c>
      <c r="C769" s="626">
        <v>89301502</v>
      </c>
      <c r="D769" s="688" t="s">
        <v>4149</v>
      </c>
      <c r="E769" s="689" t="s">
        <v>3023</v>
      </c>
      <c r="F769" s="626" t="s">
        <v>3007</v>
      </c>
      <c r="G769" s="626" t="s">
        <v>3616</v>
      </c>
      <c r="H769" s="626" t="s">
        <v>536</v>
      </c>
      <c r="I769" s="626" t="s">
        <v>3885</v>
      </c>
      <c r="J769" s="626" t="s">
        <v>3886</v>
      </c>
      <c r="K769" s="626" t="s">
        <v>3887</v>
      </c>
      <c r="L769" s="627">
        <v>0</v>
      </c>
      <c r="M769" s="627">
        <v>0</v>
      </c>
      <c r="N769" s="626">
        <v>2</v>
      </c>
      <c r="O769" s="690">
        <v>2</v>
      </c>
      <c r="P769" s="627">
        <v>0</v>
      </c>
      <c r="Q769" s="642"/>
      <c r="R769" s="626">
        <v>1</v>
      </c>
      <c r="S769" s="642">
        <v>0.5</v>
      </c>
      <c r="T769" s="690">
        <v>1</v>
      </c>
      <c r="U769" s="672">
        <v>0.5</v>
      </c>
    </row>
    <row r="770" spans="1:21" ht="14.4" customHeight="1" x14ac:dyDescent="0.3">
      <c r="A770" s="625">
        <v>50</v>
      </c>
      <c r="B770" s="626" t="s">
        <v>537</v>
      </c>
      <c r="C770" s="626">
        <v>89301502</v>
      </c>
      <c r="D770" s="688" t="s">
        <v>4149</v>
      </c>
      <c r="E770" s="689" t="s">
        <v>3023</v>
      </c>
      <c r="F770" s="626" t="s">
        <v>3007</v>
      </c>
      <c r="G770" s="626" t="s">
        <v>3107</v>
      </c>
      <c r="H770" s="626" t="s">
        <v>536</v>
      </c>
      <c r="I770" s="626" t="s">
        <v>3888</v>
      </c>
      <c r="J770" s="626" t="s">
        <v>3889</v>
      </c>
      <c r="K770" s="626" t="s">
        <v>3890</v>
      </c>
      <c r="L770" s="627">
        <v>404.61</v>
      </c>
      <c r="M770" s="627">
        <v>809.22</v>
      </c>
      <c r="N770" s="626">
        <v>2</v>
      </c>
      <c r="O770" s="690">
        <v>1</v>
      </c>
      <c r="P770" s="627"/>
      <c r="Q770" s="642">
        <v>0</v>
      </c>
      <c r="R770" s="626"/>
      <c r="S770" s="642">
        <v>0</v>
      </c>
      <c r="T770" s="690"/>
      <c r="U770" s="672">
        <v>0</v>
      </c>
    </row>
    <row r="771" spans="1:21" ht="14.4" customHeight="1" x14ac:dyDescent="0.3">
      <c r="A771" s="625">
        <v>50</v>
      </c>
      <c r="B771" s="626" t="s">
        <v>537</v>
      </c>
      <c r="C771" s="626">
        <v>89301502</v>
      </c>
      <c r="D771" s="688" t="s">
        <v>4149</v>
      </c>
      <c r="E771" s="689" t="s">
        <v>3023</v>
      </c>
      <c r="F771" s="626" t="s">
        <v>3007</v>
      </c>
      <c r="G771" s="626" t="s">
        <v>3107</v>
      </c>
      <c r="H771" s="626" t="s">
        <v>1511</v>
      </c>
      <c r="I771" s="626" t="s">
        <v>3222</v>
      </c>
      <c r="J771" s="626" t="s">
        <v>3223</v>
      </c>
      <c r="K771" s="626" t="s">
        <v>3111</v>
      </c>
      <c r="L771" s="627">
        <v>143.71</v>
      </c>
      <c r="M771" s="627">
        <v>431.13</v>
      </c>
      <c r="N771" s="626">
        <v>3</v>
      </c>
      <c r="O771" s="690">
        <v>0.5</v>
      </c>
      <c r="P771" s="627"/>
      <c r="Q771" s="642">
        <v>0</v>
      </c>
      <c r="R771" s="626"/>
      <c r="S771" s="642">
        <v>0</v>
      </c>
      <c r="T771" s="690"/>
      <c r="U771" s="672">
        <v>0</v>
      </c>
    </row>
    <row r="772" spans="1:21" ht="14.4" customHeight="1" x14ac:dyDescent="0.3">
      <c r="A772" s="625">
        <v>50</v>
      </c>
      <c r="B772" s="626" t="s">
        <v>537</v>
      </c>
      <c r="C772" s="626">
        <v>89301502</v>
      </c>
      <c r="D772" s="688" t="s">
        <v>4149</v>
      </c>
      <c r="E772" s="689" t="s">
        <v>3023</v>
      </c>
      <c r="F772" s="626" t="s">
        <v>3007</v>
      </c>
      <c r="G772" s="626" t="s">
        <v>3107</v>
      </c>
      <c r="H772" s="626" t="s">
        <v>1511</v>
      </c>
      <c r="I772" s="626" t="s">
        <v>3891</v>
      </c>
      <c r="J772" s="626" t="s">
        <v>3223</v>
      </c>
      <c r="K772" s="626" t="s">
        <v>3892</v>
      </c>
      <c r="L772" s="627">
        <v>479.04</v>
      </c>
      <c r="M772" s="627">
        <v>1916.16</v>
      </c>
      <c r="N772" s="626">
        <v>4</v>
      </c>
      <c r="O772" s="690">
        <v>3</v>
      </c>
      <c r="P772" s="627">
        <v>479.04</v>
      </c>
      <c r="Q772" s="642">
        <v>0.25</v>
      </c>
      <c r="R772" s="626">
        <v>1</v>
      </c>
      <c r="S772" s="642">
        <v>0.25</v>
      </c>
      <c r="T772" s="690">
        <v>1</v>
      </c>
      <c r="U772" s="672">
        <v>0.33333333333333331</v>
      </c>
    </row>
    <row r="773" spans="1:21" ht="14.4" customHeight="1" x14ac:dyDescent="0.3">
      <c r="A773" s="625">
        <v>50</v>
      </c>
      <c r="B773" s="626" t="s">
        <v>537</v>
      </c>
      <c r="C773" s="626">
        <v>89301502</v>
      </c>
      <c r="D773" s="688" t="s">
        <v>4149</v>
      </c>
      <c r="E773" s="689" t="s">
        <v>3023</v>
      </c>
      <c r="F773" s="626" t="s">
        <v>3007</v>
      </c>
      <c r="G773" s="626" t="s">
        <v>3107</v>
      </c>
      <c r="H773" s="626" t="s">
        <v>536</v>
      </c>
      <c r="I773" s="626" t="s">
        <v>3366</v>
      </c>
      <c r="J773" s="626" t="s">
        <v>3367</v>
      </c>
      <c r="K773" s="626" t="s">
        <v>3368</v>
      </c>
      <c r="L773" s="627">
        <v>100.63</v>
      </c>
      <c r="M773" s="627">
        <v>201.26</v>
      </c>
      <c r="N773" s="626">
        <v>2</v>
      </c>
      <c r="O773" s="690">
        <v>1</v>
      </c>
      <c r="P773" s="627">
        <v>201.26</v>
      </c>
      <c r="Q773" s="642">
        <v>1</v>
      </c>
      <c r="R773" s="626">
        <v>2</v>
      </c>
      <c r="S773" s="642">
        <v>1</v>
      </c>
      <c r="T773" s="690">
        <v>1</v>
      </c>
      <c r="U773" s="672">
        <v>1</v>
      </c>
    </row>
    <row r="774" spans="1:21" ht="14.4" customHeight="1" x14ac:dyDescent="0.3">
      <c r="A774" s="625">
        <v>50</v>
      </c>
      <c r="B774" s="626" t="s">
        <v>537</v>
      </c>
      <c r="C774" s="626">
        <v>89301502</v>
      </c>
      <c r="D774" s="688" t="s">
        <v>4149</v>
      </c>
      <c r="E774" s="689" t="s">
        <v>3023</v>
      </c>
      <c r="F774" s="626" t="s">
        <v>3007</v>
      </c>
      <c r="G774" s="626" t="s">
        <v>3107</v>
      </c>
      <c r="H774" s="626" t="s">
        <v>536</v>
      </c>
      <c r="I774" s="626" t="s">
        <v>3893</v>
      </c>
      <c r="J774" s="626" t="s">
        <v>3889</v>
      </c>
      <c r="K774" s="626" t="s">
        <v>578</v>
      </c>
      <c r="L774" s="627">
        <v>125.88</v>
      </c>
      <c r="M774" s="627">
        <v>503.52</v>
      </c>
      <c r="N774" s="626">
        <v>4</v>
      </c>
      <c r="O774" s="690">
        <v>0.5</v>
      </c>
      <c r="P774" s="627"/>
      <c r="Q774" s="642">
        <v>0</v>
      </c>
      <c r="R774" s="626"/>
      <c r="S774" s="642">
        <v>0</v>
      </c>
      <c r="T774" s="690"/>
      <c r="U774" s="672">
        <v>0</v>
      </c>
    </row>
    <row r="775" spans="1:21" ht="14.4" customHeight="1" x14ac:dyDescent="0.3">
      <c r="A775" s="625">
        <v>50</v>
      </c>
      <c r="B775" s="626" t="s">
        <v>537</v>
      </c>
      <c r="C775" s="626">
        <v>89301502</v>
      </c>
      <c r="D775" s="688" t="s">
        <v>4149</v>
      </c>
      <c r="E775" s="689" t="s">
        <v>3023</v>
      </c>
      <c r="F775" s="626" t="s">
        <v>3007</v>
      </c>
      <c r="G775" s="626" t="s">
        <v>3107</v>
      </c>
      <c r="H775" s="626" t="s">
        <v>536</v>
      </c>
      <c r="I775" s="626" t="s">
        <v>3894</v>
      </c>
      <c r="J775" s="626" t="s">
        <v>577</v>
      </c>
      <c r="K775" s="626" t="s">
        <v>3895</v>
      </c>
      <c r="L775" s="627">
        <v>469.47</v>
      </c>
      <c r="M775" s="627">
        <v>1408.41</v>
      </c>
      <c r="N775" s="626">
        <v>3</v>
      </c>
      <c r="O775" s="690">
        <v>1.5</v>
      </c>
      <c r="P775" s="627">
        <v>1408.41</v>
      </c>
      <c r="Q775" s="642">
        <v>1</v>
      </c>
      <c r="R775" s="626">
        <v>3</v>
      </c>
      <c r="S775" s="642">
        <v>1</v>
      </c>
      <c r="T775" s="690">
        <v>1.5</v>
      </c>
      <c r="U775" s="672">
        <v>1</v>
      </c>
    </row>
    <row r="776" spans="1:21" ht="14.4" customHeight="1" x14ac:dyDescent="0.3">
      <c r="A776" s="625">
        <v>50</v>
      </c>
      <c r="B776" s="626" t="s">
        <v>537</v>
      </c>
      <c r="C776" s="626">
        <v>89301502</v>
      </c>
      <c r="D776" s="688" t="s">
        <v>4149</v>
      </c>
      <c r="E776" s="689" t="s">
        <v>3023</v>
      </c>
      <c r="F776" s="626" t="s">
        <v>3007</v>
      </c>
      <c r="G776" s="626" t="s">
        <v>3107</v>
      </c>
      <c r="H776" s="626" t="s">
        <v>536</v>
      </c>
      <c r="I776" s="626" t="s">
        <v>3896</v>
      </c>
      <c r="J776" s="626" t="s">
        <v>577</v>
      </c>
      <c r="K776" s="626" t="s">
        <v>3111</v>
      </c>
      <c r="L776" s="627">
        <v>0</v>
      </c>
      <c r="M776" s="627">
        <v>0</v>
      </c>
      <c r="N776" s="626">
        <v>2</v>
      </c>
      <c r="O776" s="690">
        <v>0.5</v>
      </c>
      <c r="P776" s="627">
        <v>0</v>
      </c>
      <c r="Q776" s="642"/>
      <c r="R776" s="626">
        <v>2</v>
      </c>
      <c r="S776" s="642">
        <v>1</v>
      </c>
      <c r="T776" s="690">
        <v>0.5</v>
      </c>
      <c r="U776" s="672">
        <v>1</v>
      </c>
    </row>
    <row r="777" spans="1:21" ht="14.4" customHeight="1" x14ac:dyDescent="0.3">
      <c r="A777" s="625">
        <v>50</v>
      </c>
      <c r="B777" s="626" t="s">
        <v>537</v>
      </c>
      <c r="C777" s="626">
        <v>89301502</v>
      </c>
      <c r="D777" s="688" t="s">
        <v>4149</v>
      </c>
      <c r="E777" s="689" t="s">
        <v>3023</v>
      </c>
      <c r="F777" s="626" t="s">
        <v>3007</v>
      </c>
      <c r="G777" s="626" t="s">
        <v>3564</v>
      </c>
      <c r="H777" s="626" t="s">
        <v>536</v>
      </c>
      <c r="I777" s="626" t="s">
        <v>3565</v>
      </c>
      <c r="J777" s="626" t="s">
        <v>3566</v>
      </c>
      <c r="K777" s="626" t="s">
        <v>800</v>
      </c>
      <c r="L777" s="627">
        <v>199.71</v>
      </c>
      <c r="M777" s="627">
        <v>1597.68</v>
      </c>
      <c r="N777" s="626">
        <v>8</v>
      </c>
      <c r="O777" s="690">
        <v>2</v>
      </c>
      <c r="P777" s="627">
        <v>798.84</v>
      </c>
      <c r="Q777" s="642">
        <v>0.5</v>
      </c>
      <c r="R777" s="626">
        <v>4</v>
      </c>
      <c r="S777" s="642">
        <v>0.5</v>
      </c>
      <c r="T777" s="690">
        <v>1</v>
      </c>
      <c r="U777" s="672">
        <v>0.5</v>
      </c>
    </row>
    <row r="778" spans="1:21" ht="14.4" customHeight="1" x14ac:dyDescent="0.3">
      <c r="A778" s="625">
        <v>50</v>
      </c>
      <c r="B778" s="626" t="s">
        <v>537</v>
      </c>
      <c r="C778" s="626">
        <v>89301502</v>
      </c>
      <c r="D778" s="688" t="s">
        <v>4149</v>
      </c>
      <c r="E778" s="689" t="s">
        <v>3023</v>
      </c>
      <c r="F778" s="626" t="s">
        <v>3007</v>
      </c>
      <c r="G778" s="626" t="s">
        <v>3564</v>
      </c>
      <c r="H778" s="626" t="s">
        <v>536</v>
      </c>
      <c r="I778" s="626" t="s">
        <v>3565</v>
      </c>
      <c r="J778" s="626" t="s">
        <v>3566</v>
      </c>
      <c r="K778" s="626" t="s">
        <v>800</v>
      </c>
      <c r="L778" s="627">
        <v>314.95999999999998</v>
      </c>
      <c r="M778" s="627">
        <v>1259.8399999999999</v>
      </c>
      <c r="N778" s="626">
        <v>4</v>
      </c>
      <c r="O778" s="690">
        <v>1</v>
      </c>
      <c r="P778" s="627"/>
      <c r="Q778" s="642">
        <v>0</v>
      </c>
      <c r="R778" s="626"/>
      <c r="S778" s="642">
        <v>0</v>
      </c>
      <c r="T778" s="690"/>
      <c r="U778" s="672">
        <v>0</v>
      </c>
    </row>
    <row r="779" spans="1:21" ht="14.4" customHeight="1" x14ac:dyDescent="0.3">
      <c r="A779" s="625">
        <v>50</v>
      </c>
      <c r="B779" s="626" t="s">
        <v>537</v>
      </c>
      <c r="C779" s="626">
        <v>89301502</v>
      </c>
      <c r="D779" s="688" t="s">
        <v>4149</v>
      </c>
      <c r="E779" s="689" t="s">
        <v>3023</v>
      </c>
      <c r="F779" s="626" t="s">
        <v>3007</v>
      </c>
      <c r="G779" s="626" t="s">
        <v>3569</v>
      </c>
      <c r="H779" s="626" t="s">
        <v>536</v>
      </c>
      <c r="I779" s="626" t="s">
        <v>798</v>
      </c>
      <c r="J779" s="626" t="s">
        <v>3570</v>
      </c>
      <c r="K779" s="626" t="s">
        <v>800</v>
      </c>
      <c r="L779" s="627">
        <v>129.94999999999999</v>
      </c>
      <c r="M779" s="627">
        <v>2858.8999999999996</v>
      </c>
      <c r="N779" s="626">
        <v>22</v>
      </c>
      <c r="O779" s="690">
        <v>3</v>
      </c>
      <c r="P779" s="627">
        <v>519.79999999999995</v>
      </c>
      <c r="Q779" s="642">
        <v>0.18181818181818182</v>
      </c>
      <c r="R779" s="626">
        <v>4</v>
      </c>
      <c r="S779" s="642">
        <v>0.18181818181818182</v>
      </c>
      <c r="T779" s="690">
        <v>0.5</v>
      </c>
      <c r="U779" s="672">
        <v>0.16666666666666666</v>
      </c>
    </row>
    <row r="780" spans="1:21" ht="14.4" customHeight="1" x14ac:dyDescent="0.3">
      <c r="A780" s="625">
        <v>50</v>
      </c>
      <c r="B780" s="626" t="s">
        <v>537</v>
      </c>
      <c r="C780" s="626">
        <v>89301502</v>
      </c>
      <c r="D780" s="688" t="s">
        <v>4149</v>
      </c>
      <c r="E780" s="689" t="s">
        <v>3023</v>
      </c>
      <c r="F780" s="626" t="s">
        <v>3007</v>
      </c>
      <c r="G780" s="626" t="s">
        <v>3897</v>
      </c>
      <c r="H780" s="626" t="s">
        <v>536</v>
      </c>
      <c r="I780" s="626" t="s">
        <v>3898</v>
      </c>
      <c r="J780" s="626" t="s">
        <v>3899</v>
      </c>
      <c r="K780" s="626" t="s">
        <v>3643</v>
      </c>
      <c r="L780" s="627">
        <v>71.95</v>
      </c>
      <c r="M780" s="627">
        <v>143.9</v>
      </c>
      <c r="N780" s="626">
        <v>2</v>
      </c>
      <c r="O780" s="690">
        <v>0.5</v>
      </c>
      <c r="P780" s="627">
        <v>143.9</v>
      </c>
      <c r="Q780" s="642">
        <v>1</v>
      </c>
      <c r="R780" s="626">
        <v>2</v>
      </c>
      <c r="S780" s="642">
        <v>1</v>
      </c>
      <c r="T780" s="690">
        <v>0.5</v>
      </c>
      <c r="U780" s="672">
        <v>1</v>
      </c>
    </row>
    <row r="781" spans="1:21" ht="14.4" customHeight="1" x14ac:dyDescent="0.3">
      <c r="A781" s="625">
        <v>50</v>
      </c>
      <c r="B781" s="626" t="s">
        <v>537</v>
      </c>
      <c r="C781" s="626">
        <v>89301502</v>
      </c>
      <c r="D781" s="688" t="s">
        <v>4149</v>
      </c>
      <c r="E781" s="689" t="s">
        <v>3023</v>
      </c>
      <c r="F781" s="626" t="s">
        <v>3007</v>
      </c>
      <c r="G781" s="626" t="s">
        <v>3373</v>
      </c>
      <c r="H781" s="626" t="s">
        <v>536</v>
      </c>
      <c r="I781" s="626" t="s">
        <v>3374</v>
      </c>
      <c r="J781" s="626" t="s">
        <v>3375</v>
      </c>
      <c r="K781" s="626" t="s">
        <v>3376</v>
      </c>
      <c r="L781" s="627">
        <v>226.23</v>
      </c>
      <c r="M781" s="627">
        <v>2036.0699999999997</v>
      </c>
      <c r="N781" s="626">
        <v>9</v>
      </c>
      <c r="O781" s="690">
        <v>1.5</v>
      </c>
      <c r="P781" s="627"/>
      <c r="Q781" s="642">
        <v>0</v>
      </c>
      <c r="R781" s="626"/>
      <c r="S781" s="642">
        <v>0</v>
      </c>
      <c r="T781" s="690"/>
      <c r="U781" s="672">
        <v>0</v>
      </c>
    </row>
    <row r="782" spans="1:21" ht="14.4" customHeight="1" x14ac:dyDescent="0.3">
      <c r="A782" s="625">
        <v>50</v>
      </c>
      <c r="B782" s="626" t="s">
        <v>537</v>
      </c>
      <c r="C782" s="626">
        <v>89301502</v>
      </c>
      <c r="D782" s="688" t="s">
        <v>4149</v>
      </c>
      <c r="E782" s="689" t="s">
        <v>3023</v>
      </c>
      <c r="F782" s="626" t="s">
        <v>3007</v>
      </c>
      <c r="G782" s="626" t="s">
        <v>3373</v>
      </c>
      <c r="H782" s="626" t="s">
        <v>536</v>
      </c>
      <c r="I782" s="626" t="s">
        <v>3374</v>
      </c>
      <c r="J782" s="626" t="s">
        <v>3375</v>
      </c>
      <c r="K782" s="626" t="s">
        <v>3376</v>
      </c>
      <c r="L782" s="627">
        <v>157.01</v>
      </c>
      <c r="M782" s="627">
        <v>471.03</v>
      </c>
      <c r="N782" s="626">
        <v>3</v>
      </c>
      <c r="O782" s="690">
        <v>0.5</v>
      </c>
      <c r="P782" s="627"/>
      <c r="Q782" s="642">
        <v>0</v>
      </c>
      <c r="R782" s="626"/>
      <c r="S782" s="642">
        <v>0</v>
      </c>
      <c r="T782" s="690"/>
      <c r="U782" s="672">
        <v>0</v>
      </c>
    </row>
    <row r="783" spans="1:21" ht="14.4" customHeight="1" x14ac:dyDescent="0.3">
      <c r="A783" s="625">
        <v>50</v>
      </c>
      <c r="B783" s="626" t="s">
        <v>537</v>
      </c>
      <c r="C783" s="626">
        <v>89301502</v>
      </c>
      <c r="D783" s="688" t="s">
        <v>4149</v>
      </c>
      <c r="E783" s="689" t="s">
        <v>3023</v>
      </c>
      <c r="F783" s="626" t="s">
        <v>3007</v>
      </c>
      <c r="G783" s="626" t="s">
        <v>3900</v>
      </c>
      <c r="H783" s="626" t="s">
        <v>536</v>
      </c>
      <c r="I783" s="626" t="s">
        <v>3901</v>
      </c>
      <c r="J783" s="626" t="s">
        <v>3902</v>
      </c>
      <c r="K783" s="626" t="s">
        <v>3903</v>
      </c>
      <c r="L783" s="627">
        <v>0</v>
      </c>
      <c r="M783" s="627">
        <v>0</v>
      </c>
      <c r="N783" s="626">
        <v>1</v>
      </c>
      <c r="O783" s="690">
        <v>1</v>
      </c>
      <c r="P783" s="627">
        <v>0</v>
      </c>
      <c r="Q783" s="642"/>
      <c r="R783" s="626">
        <v>1</v>
      </c>
      <c r="S783" s="642">
        <v>1</v>
      </c>
      <c r="T783" s="690">
        <v>1</v>
      </c>
      <c r="U783" s="672">
        <v>1</v>
      </c>
    </row>
    <row r="784" spans="1:21" ht="14.4" customHeight="1" x14ac:dyDescent="0.3">
      <c r="A784" s="625">
        <v>50</v>
      </c>
      <c r="B784" s="626" t="s">
        <v>537</v>
      </c>
      <c r="C784" s="626">
        <v>89301502</v>
      </c>
      <c r="D784" s="688" t="s">
        <v>4149</v>
      </c>
      <c r="E784" s="689" t="s">
        <v>3023</v>
      </c>
      <c r="F784" s="626" t="s">
        <v>3007</v>
      </c>
      <c r="G784" s="626" t="s">
        <v>3338</v>
      </c>
      <c r="H784" s="626" t="s">
        <v>536</v>
      </c>
      <c r="I784" s="626" t="s">
        <v>3904</v>
      </c>
      <c r="J784" s="626" t="s">
        <v>3905</v>
      </c>
      <c r="K784" s="626" t="s">
        <v>3906</v>
      </c>
      <c r="L784" s="627">
        <v>388.86</v>
      </c>
      <c r="M784" s="627">
        <v>388.86</v>
      </c>
      <c r="N784" s="626">
        <v>1</v>
      </c>
      <c r="O784" s="690">
        <v>0.5</v>
      </c>
      <c r="P784" s="627"/>
      <c r="Q784" s="642">
        <v>0</v>
      </c>
      <c r="R784" s="626"/>
      <c r="S784" s="642">
        <v>0</v>
      </c>
      <c r="T784" s="690"/>
      <c r="U784" s="672">
        <v>0</v>
      </c>
    </row>
    <row r="785" spans="1:21" ht="14.4" customHeight="1" x14ac:dyDescent="0.3">
      <c r="A785" s="625">
        <v>50</v>
      </c>
      <c r="B785" s="626" t="s">
        <v>537</v>
      </c>
      <c r="C785" s="626">
        <v>89301502</v>
      </c>
      <c r="D785" s="688" t="s">
        <v>4149</v>
      </c>
      <c r="E785" s="689" t="s">
        <v>3023</v>
      </c>
      <c r="F785" s="626" t="s">
        <v>3007</v>
      </c>
      <c r="G785" s="626" t="s">
        <v>3338</v>
      </c>
      <c r="H785" s="626" t="s">
        <v>536</v>
      </c>
      <c r="I785" s="626" t="s">
        <v>3904</v>
      </c>
      <c r="J785" s="626" t="s">
        <v>3905</v>
      </c>
      <c r="K785" s="626" t="s">
        <v>3906</v>
      </c>
      <c r="L785" s="627">
        <v>525.88</v>
      </c>
      <c r="M785" s="627">
        <v>525.88</v>
      </c>
      <c r="N785" s="626">
        <v>1</v>
      </c>
      <c r="O785" s="690">
        <v>0.5</v>
      </c>
      <c r="P785" s="627"/>
      <c r="Q785" s="642">
        <v>0</v>
      </c>
      <c r="R785" s="626"/>
      <c r="S785" s="642">
        <v>0</v>
      </c>
      <c r="T785" s="690"/>
      <c r="U785" s="672">
        <v>0</v>
      </c>
    </row>
    <row r="786" spans="1:21" ht="14.4" customHeight="1" x14ac:dyDescent="0.3">
      <c r="A786" s="625">
        <v>50</v>
      </c>
      <c r="B786" s="626" t="s">
        <v>537</v>
      </c>
      <c r="C786" s="626">
        <v>89301502</v>
      </c>
      <c r="D786" s="688" t="s">
        <v>4149</v>
      </c>
      <c r="E786" s="689" t="s">
        <v>3023</v>
      </c>
      <c r="F786" s="626" t="s">
        <v>3007</v>
      </c>
      <c r="G786" s="626" t="s">
        <v>3338</v>
      </c>
      <c r="H786" s="626" t="s">
        <v>1511</v>
      </c>
      <c r="I786" s="626" t="s">
        <v>3907</v>
      </c>
      <c r="J786" s="626" t="s">
        <v>3340</v>
      </c>
      <c r="K786" s="626" t="s">
        <v>3908</v>
      </c>
      <c r="L786" s="627">
        <v>525.88</v>
      </c>
      <c r="M786" s="627">
        <v>1051.76</v>
      </c>
      <c r="N786" s="626">
        <v>2</v>
      </c>
      <c r="O786" s="690">
        <v>1</v>
      </c>
      <c r="P786" s="627">
        <v>525.88</v>
      </c>
      <c r="Q786" s="642">
        <v>0.5</v>
      </c>
      <c r="R786" s="626">
        <v>1</v>
      </c>
      <c r="S786" s="642">
        <v>0.5</v>
      </c>
      <c r="T786" s="690">
        <v>0.5</v>
      </c>
      <c r="U786" s="672">
        <v>0.5</v>
      </c>
    </row>
    <row r="787" spans="1:21" ht="14.4" customHeight="1" x14ac:dyDescent="0.3">
      <c r="A787" s="625">
        <v>50</v>
      </c>
      <c r="B787" s="626" t="s">
        <v>537</v>
      </c>
      <c r="C787" s="626">
        <v>89301502</v>
      </c>
      <c r="D787" s="688" t="s">
        <v>4149</v>
      </c>
      <c r="E787" s="689" t="s">
        <v>3023</v>
      </c>
      <c r="F787" s="626" t="s">
        <v>3007</v>
      </c>
      <c r="G787" s="626" t="s">
        <v>3338</v>
      </c>
      <c r="H787" s="626" t="s">
        <v>536</v>
      </c>
      <c r="I787" s="626" t="s">
        <v>3411</v>
      </c>
      <c r="J787" s="626" t="s">
        <v>3412</v>
      </c>
      <c r="K787" s="626" t="s">
        <v>3413</v>
      </c>
      <c r="L787" s="627">
        <v>116.65</v>
      </c>
      <c r="M787" s="627">
        <v>233.3</v>
      </c>
      <c r="N787" s="626">
        <v>2</v>
      </c>
      <c r="O787" s="690">
        <v>1.5</v>
      </c>
      <c r="P787" s="627">
        <v>116.65</v>
      </c>
      <c r="Q787" s="642">
        <v>0.5</v>
      </c>
      <c r="R787" s="626">
        <v>1</v>
      </c>
      <c r="S787" s="642">
        <v>0.5</v>
      </c>
      <c r="T787" s="690">
        <v>1</v>
      </c>
      <c r="U787" s="672">
        <v>0.66666666666666663</v>
      </c>
    </row>
    <row r="788" spans="1:21" ht="14.4" customHeight="1" x14ac:dyDescent="0.3">
      <c r="A788" s="625">
        <v>50</v>
      </c>
      <c r="B788" s="626" t="s">
        <v>537</v>
      </c>
      <c r="C788" s="626">
        <v>89301502</v>
      </c>
      <c r="D788" s="688" t="s">
        <v>4149</v>
      </c>
      <c r="E788" s="689" t="s">
        <v>3023</v>
      </c>
      <c r="F788" s="626" t="s">
        <v>3007</v>
      </c>
      <c r="G788" s="626" t="s">
        <v>3338</v>
      </c>
      <c r="H788" s="626" t="s">
        <v>536</v>
      </c>
      <c r="I788" s="626" t="s">
        <v>3909</v>
      </c>
      <c r="J788" s="626" t="s">
        <v>3412</v>
      </c>
      <c r="K788" s="626" t="s">
        <v>3906</v>
      </c>
      <c r="L788" s="627">
        <v>388.86</v>
      </c>
      <c r="M788" s="627">
        <v>388.86</v>
      </c>
      <c r="N788" s="626">
        <v>1</v>
      </c>
      <c r="O788" s="690">
        <v>0.5</v>
      </c>
      <c r="P788" s="627">
        <v>388.86</v>
      </c>
      <c r="Q788" s="642">
        <v>1</v>
      </c>
      <c r="R788" s="626">
        <v>1</v>
      </c>
      <c r="S788" s="642">
        <v>1</v>
      </c>
      <c r="T788" s="690">
        <v>0.5</v>
      </c>
      <c r="U788" s="672">
        <v>1</v>
      </c>
    </row>
    <row r="789" spans="1:21" ht="14.4" customHeight="1" x14ac:dyDescent="0.3">
      <c r="A789" s="625">
        <v>50</v>
      </c>
      <c r="B789" s="626" t="s">
        <v>537</v>
      </c>
      <c r="C789" s="626">
        <v>89301502</v>
      </c>
      <c r="D789" s="688" t="s">
        <v>4149</v>
      </c>
      <c r="E789" s="689" t="s">
        <v>3023</v>
      </c>
      <c r="F789" s="626" t="s">
        <v>3007</v>
      </c>
      <c r="G789" s="626" t="s">
        <v>3338</v>
      </c>
      <c r="H789" s="626" t="s">
        <v>536</v>
      </c>
      <c r="I789" s="626" t="s">
        <v>3909</v>
      </c>
      <c r="J789" s="626" t="s">
        <v>3412</v>
      </c>
      <c r="K789" s="626" t="s">
        <v>3906</v>
      </c>
      <c r="L789" s="627">
        <v>525.88</v>
      </c>
      <c r="M789" s="627">
        <v>525.88</v>
      </c>
      <c r="N789" s="626">
        <v>1</v>
      </c>
      <c r="O789" s="690">
        <v>1</v>
      </c>
      <c r="P789" s="627">
        <v>525.88</v>
      </c>
      <c r="Q789" s="642">
        <v>1</v>
      </c>
      <c r="R789" s="626">
        <v>1</v>
      </c>
      <c r="S789" s="642">
        <v>1</v>
      </c>
      <c r="T789" s="690">
        <v>1</v>
      </c>
      <c r="U789" s="672">
        <v>1</v>
      </c>
    </row>
    <row r="790" spans="1:21" ht="14.4" customHeight="1" x14ac:dyDescent="0.3">
      <c r="A790" s="625">
        <v>50</v>
      </c>
      <c r="B790" s="626" t="s">
        <v>537</v>
      </c>
      <c r="C790" s="626">
        <v>89301502</v>
      </c>
      <c r="D790" s="688" t="s">
        <v>4149</v>
      </c>
      <c r="E790" s="689" t="s">
        <v>3023</v>
      </c>
      <c r="F790" s="626" t="s">
        <v>3007</v>
      </c>
      <c r="G790" s="626" t="s">
        <v>3114</v>
      </c>
      <c r="H790" s="626" t="s">
        <v>1511</v>
      </c>
      <c r="I790" s="626" t="s">
        <v>3287</v>
      </c>
      <c r="J790" s="626" t="s">
        <v>3116</v>
      </c>
      <c r="K790" s="626" t="s">
        <v>1661</v>
      </c>
      <c r="L790" s="627">
        <v>193.14</v>
      </c>
      <c r="M790" s="627">
        <v>386.28</v>
      </c>
      <c r="N790" s="626">
        <v>2</v>
      </c>
      <c r="O790" s="690">
        <v>0.5</v>
      </c>
      <c r="P790" s="627">
        <v>386.28</v>
      </c>
      <c r="Q790" s="642">
        <v>1</v>
      </c>
      <c r="R790" s="626">
        <v>2</v>
      </c>
      <c r="S790" s="642">
        <v>1</v>
      </c>
      <c r="T790" s="690">
        <v>0.5</v>
      </c>
      <c r="U790" s="672">
        <v>1</v>
      </c>
    </row>
    <row r="791" spans="1:21" ht="14.4" customHeight="1" x14ac:dyDescent="0.3">
      <c r="A791" s="625">
        <v>50</v>
      </c>
      <c r="B791" s="626" t="s">
        <v>537</v>
      </c>
      <c r="C791" s="626">
        <v>89301502</v>
      </c>
      <c r="D791" s="688" t="s">
        <v>4149</v>
      </c>
      <c r="E791" s="689" t="s">
        <v>3023</v>
      </c>
      <c r="F791" s="626" t="s">
        <v>3007</v>
      </c>
      <c r="G791" s="626" t="s">
        <v>3114</v>
      </c>
      <c r="H791" s="626" t="s">
        <v>1511</v>
      </c>
      <c r="I791" s="626" t="s">
        <v>1715</v>
      </c>
      <c r="J791" s="626" t="s">
        <v>2822</v>
      </c>
      <c r="K791" s="626" t="s">
        <v>2823</v>
      </c>
      <c r="L791" s="627">
        <v>156.25</v>
      </c>
      <c r="M791" s="627">
        <v>312.5</v>
      </c>
      <c r="N791" s="626">
        <v>2</v>
      </c>
      <c r="O791" s="690">
        <v>1.5</v>
      </c>
      <c r="P791" s="627">
        <v>156.25</v>
      </c>
      <c r="Q791" s="642">
        <v>0.5</v>
      </c>
      <c r="R791" s="626">
        <v>1</v>
      </c>
      <c r="S791" s="642">
        <v>0.5</v>
      </c>
      <c r="T791" s="690">
        <v>0.5</v>
      </c>
      <c r="U791" s="672">
        <v>0.33333333333333331</v>
      </c>
    </row>
    <row r="792" spans="1:21" ht="14.4" customHeight="1" x14ac:dyDescent="0.3">
      <c r="A792" s="625">
        <v>50</v>
      </c>
      <c r="B792" s="626" t="s">
        <v>537</v>
      </c>
      <c r="C792" s="626">
        <v>89301502</v>
      </c>
      <c r="D792" s="688" t="s">
        <v>4149</v>
      </c>
      <c r="E792" s="689" t="s">
        <v>3023</v>
      </c>
      <c r="F792" s="626" t="s">
        <v>3007</v>
      </c>
      <c r="G792" s="626" t="s">
        <v>3114</v>
      </c>
      <c r="H792" s="626" t="s">
        <v>1511</v>
      </c>
      <c r="I792" s="626" t="s">
        <v>1630</v>
      </c>
      <c r="J792" s="626" t="s">
        <v>2824</v>
      </c>
      <c r="K792" s="626" t="s">
        <v>1661</v>
      </c>
      <c r="L792" s="627">
        <v>193.14</v>
      </c>
      <c r="M792" s="627">
        <v>772.56</v>
      </c>
      <c r="N792" s="626">
        <v>4</v>
      </c>
      <c r="O792" s="690">
        <v>2.5</v>
      </c>
      <c r="P792" s="627">
        <v>386.28</v>
      </c>
      <c r="Q792" s="642">
        <v>0.5</v>
      </c>
      <c r="R792" s="626">
        <v>2</v>
      </c>
      <c r="S792" s="642">
        <v>0.5</v>
      </c>
      <c r="T792" s="690">
        <v>1.5</v>
      </c>
      <c r="U792" s="672">
        <v>0.6</v>
      </c>
    </row>
    <row r="793" spans="1:21" ht="14.4" customHeight="1" x14ac:dyDescent="0.3">
      <c r="A793" s="625">
        <v>50</v>
      </c>
      <c r="B793" s="626" t="s">
        <v>537</v>
      </c>
      <c r="C793" s="626">
        <v>89301502</v>
      </c>
      <c r="D793" s="688" t="s">
        <v>4149</v>
      </c>
      <c r="E793" s="689" t="s">
        <v>3023</v>
      </c>
      <c r="F793" s="626" t="s">
        <v>3007</v>
      </c>
      <c r="G793" s="626" t="s">
        <v>3659</v>
      </c>
      <c r="H793" s="626" t="s">
        <v>536</v>
      </c>
      <c r="I793" s="626" t="s">
        <v>3910</v>
      </c>
      <c r="J793" s="626" t="s">
        <v>3661</v>
      </c>
      <c r="K793" s="626" t="s">
        <v>993</v>
      </c>
      <c r="L793" s="627">
        <v>0</v>
      </c>
      <c r="M793" s="627">
        <v>0</v>
      </c>
      <c r="N793" s="626">
        <v>16</v>
      </c>
      <c r="O793" s="690">
        <v>3.5</v>
      </c>
      <c r="P793" s="627"/>
      <c r="Q793" s="642"/>
      <c r="R793" s="626"/>
      <c r="S793" s="642">
        <v>0</v>
      </c>
      <c r="T793" s="690"/>
      <c r="U793" s="672">
        <v>0</v>
      </c>
    </row>
    <row r="794" spans="1:21" ht="14.4" customHeight="1" x14ac:dyDescent="0.3">
      <c r="A794" s="625">
        <v>50</v>
      </c>
      <c r="B794" s="626" t="s">
        <v>537</v>
      </c>
      <c r="C794" s="626">
        <v>89301502</v>
      </c>
      <c r="D794" s="688" t="s">
        <v>4149</v>
      </c>
      <c r="E794" s="689" t="s">
        <v>3023</v>
      </c>
      <c r="F794" s="626" t="s">
        <v>3007</v>
      </c>
      <c r="G794" s="626" t="s">
        <v>3659</v>
      </c>
      <c r="H794" s="626" t="s">
        <v>536</v>
      </c>
      <c r="I794" s="626" t="s">
        <v>3911</v>
      </c>
      <c r="J794" s="626" t="s">
        <v>3912</v>
      </c>
      <c r="K794" s="626" t="s">
        <v>3913</v>
      </c>
      <c r="L794" s="627">
        <v>0</v>
      </c>
      <c r="M794" s="627">
        <v>0</v>
      </c>
      <c r="N794" s="626">
        <v>1</v>
      </c>
      <c r="O794" s="690">
        <v>1</v>
      </c>
      <c r="P794" s="627"/>
      <c r="Q794" s="642"/>
      <c r="R794" s="626"/>
      <c r="S794" s="642">
        <v>0</v>
      </c>
      <c r="T794" s="690"/>
      <c r="U794" s="672">
        <v>0</v>
      </c>
    </row>
    <row r="795" spans="1:21" ht="14.4" customHeight="1" x14ac:dyDescent="0.3">
      <c r="A795" s="625">
        <v>50</v>
      </c>
      <c r="B795" s="626" t="s">
        <v>537</v>
      </c>
      <c r="C795" s="626">
        <v>89301502</v>
      </c>
      <c r="D795" s="688" t="s">
        <v>4149</v>
      </c>
      <c r="E795" s="689" t="s">
        <v>3023</v>
      </c>
      <c r="F795" s="626" t="s">
        <v>3008</v>
      </c>
      <c r="G795" s="626" t="s">
        <v>3194</v>
      </c>
      <c r="H795" s="626" t="s">
        <v>536</v>
      </c>
      <c r="I795" s="626" t="s">
        <v>3914</v>
      </c>
      <c r="J795" s="626" t="s">
        <v>3196</v>
      </c>
      <c r="K795" s="626"/>
      <c r="L795" s="627">
        <v>0</v>
      </c>
      <c r="M795" s="627">
        <v>0</v>
      </c>
      <c r="N795" s="626">
        <v>2</v>
      </c>
      <c r="O795" s="690">
        <v>1</v>
      </c>
      <c r="P795" s="627">
        <v>0</v>
      </c>
      <c r="Q795" s="642"/>
      <c r="R795" s="626">
        <v>2</v>
      </c>
      <c r="S795" s="642">
        <v>1</v>
      </c>
      <c r="T795" s="690">
        <v>1</v>
      </c>
      <c r="U795" s="672">
        <v>1</v>
      </c>
    </row>
    <row r="796" spans="1:21" ht="14.4" customHeight="1" x14ac:dyDescent="0.3">
      <c r="A796" s="625">
        <v>50</v>
      </c>
      <c r="B796" s="626" t="s">
        <v>537</v>
      </c>
      <c r="C796" s="626">
        <v>89301502</v>
      </c>
      <c r="D796" s="688" t="s">
        <v>4149</v>
      </c>
      <c r="E796" s="689" t="s">
        <v>3023</v>
      </c>
      <c r="F796" s="626" t="s">
        <v>3008</v>
      </c>
      <c r="G796" s="626" t="s">
        <v>3194</v>
      </c>
      <c r="H796" s="626" t="s">
        <v>536</v>
      </c>
      <c r="I796" s="626" t="s">
        <v>3915</v>
      </c>
      <c r="J796" s="626" t="s">
        <v>3196</v>
      </c>
      <c r="K796" s="626"/>
      <c r="L796" s="627">
        <v>0</v>
      </c>
      <c r="M796" s="627">
        <v>0</v>
      </c>
      <c r="N796" s="626">
        <v>1</v>
      </c>
      <c r="O796" s="690">
        <v>1</v>
      </c>
      <c r="P796" s="627">
        <v>0</v>
      </c>
      <c r="Q796" s="642"/>
      <c r="R796" s="626">
        <v>1</v>
      </c>
      <c r="S796" s="642">
        <v>1</v>
      </c>
      <c r="T796" s="690">
        <v>1</v>
      </c>
      <c r="U796" s="672">
        <v>1</v>
      </c>
    </row>
    <row r="797" spans="1:21" ht="14.4" customHeight="1" x14ac:dyDescent="0.3">
      <c r="A797" s="625">
        <v>50</v>
      </c>
      <c r="B797" s="626" t="s">
        <v>537</v>
      </c>
      <c r="C797" s="626">
        <v>89301502</v>
      </c>
      <c r="D797" s="688" t="s">
        <v>4149</v>
      </c>
      <c r="E797" s="689" t="s">
        <v>3023</v>
      </c>
      <c r="F797" s="626" t="s">
        <v>3009</v>
      </c>
      <c r="G797" s="626" t="s">
        <v>3572</v>
      </c>
      <c r="H797" s="626" t="s">
        <v>536</v>
      </c>
      <c r="I797" s="626" t="s">
        <v>3573</v>
      </c>
      <c r="J797" s="626" t="s">
        <v>3574</v>
      </c>
      <c r="K797" s="626" t="s">
        <v>3575</v>
      </c>
      <c r="L797" s="627">
        <v>410</v>
      </c>
      <c r="M797" s="627">
        <v>1230</v>
      </c>
      <c r="N797" s="626">
        <v>3</v>
      </c>
      <c r="O797" s="690">
        <v>3</v>
      </c>
      <c r="P797" s="627"/>
      <c r="Q797" s="642">
        <v>0</v>
      </c>
      <c r="R797" s="626"/>
      <c r="S797" s="642">
        <v>0</v>
      </c>
      <c r="T797" s="690"/>
      <c r="U797" s="672">
        <v>0</v>
      </c>
    </row>
    <row r="798" spans="1:21" ht="14.4" customHeight="1" x14ac:dyDescent="0.3">
      <c r="A798" s="625">
        <v>50</v>
      </c>
      <c r="B798" s="626" t="s">
        <v>537</v>
      </c>
      <c r="C798" s="626">
        <v>89301502</v>
      </c>
      <c r="D798" s="688" t="s">
        <v>4149</v>
      </c>
      <c r="E798" s="689" t="s">
        <v>3023</v>
      </c>
      <c r="F798" s="626" t="s">
        <v>3009</v>
      </c>
      <c r="G798" s="626" t="s">
        <v>3572</v>
      </c>
      <c r="H798" s="626" t="s">
        <v>536</v>
      </c>
      <c r="I798" s="626" t="s">
        <v>3916</v>
      </c>
      <c r="J798" s="626" t="s">
        <v>3577</v>
      </c>
      <c r="K798" s="626" t="s">
        <v>3917</v>
      </c>
      <c r="L798" s="627">
        <v>566</v>
      </c>
      <c r="M798" s="627">
        <v>566</v>
      </c>
      <c r="N798" s="626">
        <v>1</v>
      </c>
      <c r="O798" s="690">
        <v>1</v>
      </c>
      <c r="P798" s="627">
        <v>566</v>
      </c>
      <c r="Q798" s="642">
        <v>1</v>
      </c>
      <c r="R798" s="626">
        <v>1</v>
      </c>
      <c r="S798" s="642">
        <v>1</v>
      </c>
      <c r="T798" s="690">
        <v>1</v>
      </c>
      <c r="U798" s="672">
        <v>1</v>
      </c>
    </row>
    <row r="799" spans="1:21" ht="14.4" customHeight="1" x14ac:dyDescent="0.3">
      <c r="A799" s="625">
        <v>50</v>
      </c>
      <c r="B799" s="626" t="s">
        <v>537</v>
      </c>
      <c r="C799" s="626">
        <v>89301502</v>
      </c>
      <c r="D799" s="688" t="s">
        <v>4149</v>
      </c>
      <c r="E799" s="689" t="s">
        <v>3023</v>
      </c>
      <c r="F799" s="626" t="s">
        <v>3009</v>
      </c>
      <c r="G799" s="626" t="s">
        <v>3579</v>
      </c>
      <c r="H799" s="626" t="s">
        <v>536</v>
      </c>
      <c r="I799" s="626" t="s">
        <v>3580</v>
      </c>
      <c r="J799" s="626" t="s">
        <v>3581</v>
      </c>
      <c r="K799" s="626" t="s">
        <v>3582</v>
      </c>
      <c r="L799" s="627">
        <v>38.97</v>
      </c>
      <c r="M799" s="627">
        <v>12626.279999999984</v>
      </c>
      <c r="N799" s="626">
        <v>324</v>
      </c>
      <c r="O799" s="690">
        <v>81</v>
      </c>
      <c r="P799" s="627">
        <v>12314.519999999984</v>
      </c>
      <c r="Q799" s="642">
        <v>0.97530864197530864</v>
      </c>
      <c r="R799" s="626">
        <v>316</v>
      </c>
      <c r="S799" s="642">
        <v>0.97530864197530864</v>
      </c>
      <c r="T799" s="690">
        <v>79</v>
      </c>
      <c r="U799" s="672">
        <v>0.97530864197530864</v>
      </c>
    </row>
    <row r="800" spans="1:21" ht="14.4" customHeight="1" x14ac:dyDescent="0.3">
      <c r="A800" s="625">
        <v>50</v>
      </c>
      <c r="B800" s="626" t="s">
        <v>537</v>
      </c>
      <c r="C800" s="626">
        <v>89301502</v>
      </c>
      <c r="D800" s="688" t="s">
        <v>4149</v>
      </c>
      <c r="E800" s="689" t="s">
        <v>3023</v>
      </c>
      <c r="F800" s="626" t="s">
        <v>3009</v>
      </c>
      <c r="G800" s="626" t="s">
        <v>3583</v>
      </c>
      <c r="H800" s="626" t="s">
        <v>536</v>
      </c>
      <c r="I800" s="626" t="s">
        <v>3584</v>
      </c>
      <c r="J800" s="626" t="s">
        <v>3585</v>
      </c>
      <c r="K800" s="626" t="s">
        <v>3586</v>
      </c>
      <c r="L800" s="627">
        <v>378.48</v>
      </c>
      <c r="M800" s="627">
        <v>7191.1199999999972</v>
      </c>
      <c r="N800" s="626">
        <v>19</v>
      </c>
      <c r="O800" s="690">
        <v>19</v>
      </c>
      <c r="P800" s="627">
        <v>7191.1199999999972</v>
      </c>
      <c r="Q800" s="642">
        <v>1</v>
      </c>
      <c r="R800" s="626">
        <v>19</v>
      </c>
      <c r="S800" s="642">
        <v>1</v>
      </c>
      <c r="T800" s="690">
        <v>19</v>
      </c>
      <c r="U800" s="672">
        <v>1</v>
      </c>
    </row>
    <row r="801" spans="1:21" ht="14.4" customHeight="1" x14ac:dyDescent="0.3">
      <c r="A801" s="625">
        <v>50</v>
      </c>
      <c r="B801" s="626" t="s">
        <v>537</v>
      </c>
      <c r="C801" s="626">
        <v>89301502</v>
      </c>
      <c r="D801" s="688" t="s">
        <v>4149</v>
      </c>
      <c r="E801" s="689" t="s">
        <v>3023</v>
      </c>
      <c r="F801" s="626" t="s">
        <v>3009</v>
      </c>
      <c r="G801" s="626" t="s">
        <v>3583</v>
      </c>
      <c r="H801" s="626" t="s">
        <v>536</v>
      </c>
      <c r="I801" s="626" t="s">
        <v>3587</v>
      </c>
      <c r="J801" s="626" t="s">
        <v>3588</v>
      </c>
      <c r="K801" s="626" t="s">
        <v>3589</v>
      </c>
      <c r="L801" s="627">
        <v>378.48</v>
      </c>
      <c r="M801" s="627">
        <v>3784.8</v>
      </c>
      <c r="N801" s="626">
        <v>10</v>
      </c>
      <c r="O801" s="690">
        <v>10</v>
      </c>
      <c r="P801" s="627">
        <v>3406.32</v>
      </c>
      <c r="Q801" s="642">
        <v>0.9</v>
      </c>
      <c r="R801" s="626">
        <v>9</v>
      </c>
      <c r="S801" s="642">
        <v>0.9</v>
      </c>
      <c r="T801" s="690">
        <v>9</v>
      </c>
      <c r="U801" s="672">
        <v>0.9</v>
      </c>
    </row>
    <row r="802" spans="1:21" ht="14.4" customHeight="1" x14ac:dyDescent="0.3">
      <c r="A802" s="625">
        <v>50</v>
      </c>
      <c r="B802" s="626" t="s">
        <v>537</v>
      </c>
      <c r="C802" s="626">
        <v>89301502</v>
      </c>
      <c r="D802" s="688" t="s">
        <v>4149</v>
      </c>
      <c r="E802" s="689" t="s">
        <v>3024</v>
      </c>
      <c r="F802" s="626" t="s">
        <v>3007</v>
      </c>
      <c r="G802" s="626" t="s">
        <v>3918</v>
      </c>
      <c r="H802" s="626" t="s">
        <v>536</v>
      </c>
      <c r="I802" s="626" t="s">
        <v>3919</v>
      </c>
      <c r="J802" s="626" t="s">
        <v>3920</v>
      </c>
      <c r="K802" s="626" t="s">
        <v>3921</v>
      </c>
      <c r="L802" s="627">
        <v>99.04</v>
      </c>
      <c r="M802" s="627">
        <v>198.08</v>
      </c>
      <c r="N802" s="626">
        <v>2</v>
      </c>
      <c r="O802" s="690">
        <v>1</v>
      </c>
      <c r="P802" s="627"/>
      <c r="Q802" s="642">
        <v>0</v>
      </c>
      <c r="R802" s="626"/>
      <c r="S802" s="642">
        <v>0</v>
      </c>
      <c r="T802" s="690"/>
      <c r="U802" s="672">
        <v>0</v>
      </c>
    </row>
    <row r="803" spans="1:21" ht="14.4" customHeight="1" x14ac:dyDescent="0.3">
      <c r="A803" s="625">
        <v>50</v>
      </c>
      <c r="B803" s="626" t="s">
        <v>537</v>
      </c>
      <c r="C803" s="626">
        <v>89301502</v>
      </c>
      <c r="D803" s="688" t="s">
        <v>4149</v>
      </c>
      <c r="E803" s="689" t="s">
        <v>3024</v>
      </c>
      <c r="F803" s="626" t="s">
        <v>3007</v>
      </c>
      <c r="G803" s="626" t="s">
        <v>3414</v>
      </c>
      <c r="H803" s="626" t="s">
        <v>1511</v>
      </c>
      <c r="I803" s="626" t="s">
        <v>1620</v>
      </c>
      <c r="J803" s="626" t="s">
        <v>2933</v>
      </c>
      <c r="K803" s="626" t="s">
        <v>2934</v>
      </c>
      <c r="L803" s="627">
        <v>6.98</v>
      </c>
      <c r="M803" s="627">
        <v>20.94</v>
      </c>
      <c r="N803" s="626">
        <v>3</v>
      </c>
      <c r="O803" s="690">
        <v>0.5</v>
      </c>
      <c r="P803" s="627"/>
      <c r="Q803" s="642">
        <v>0</v>
      </c>
      <c r="R803" s="626"/>
      <c r="S803" s="642">
        <v>0</v>
      </c>
      <c r="T803" s="690"/>
      <c r="U803" s="672">
        <v>0</v>
      </c>
    </row>
    <row r="804" spans="1:21" ht="14.4" customHeight="1" x14ac:dyDescent="0.3">
      <c r="A804" s="625">
        <v>50</v>
      </c>
      <c r="B804" s="626" t="s">
        <v>537</v>
      </c>
      <c r="C804" s="626">
        <v>89301502</v>
      </c>
      <c r="D804" s="688" t="s">
        <v>4149</v>
      </c>
      <c r="E804" s="689" t="s">
        <v>3024</v>
      </c>
      <c r="F804" s="626" t="s">
        <v>3007</v>
      </c>
      <c r="G804" s="626" t="s">
        <v>3029</v>
      </c>
      <c r="H804" s="626" t="s">
        <v>1511</v>
      </c>
      <c r="I804" s="626" t="s">
        <v>1527</v>
      </c>
      <c r="J804" s="626" t="s">
        <v>1524</v>
      </c>
      <c r="K804" s="626" t="s">
        <v>2831</v>
      </c>
      <c r="L804" s="627">
        <v>242.33</v>
      </c>
      <c r="M804" s="627">
        <v>484.66</v>
      </c>
      <c r="N804" s="626">
        <v>2</v>
      </c>
      <c r="O804" s="690">
        <v>0.5</v>
      </c>
      <c r="P804" s="627"/>
      <c r="Q804" s="642">
        <v>0</v>
      </c>
      <c r="R804" s="626"/>
      <c r="S804" s="642">
        <v>0</v>
      </c>
      <c r="T804" s="690"/>
      <c r="U804" s="672">
        <v>0</v>
      </c>
    </row>
    <row r="805" spans="1:21" ht="14.4" customHeight="1" x14ac:dyDescent="0.3">
      <c r="A805" s="625">
        <v>50</v>
      </c>
      <c r="B805" s="626" t="s">
        <v>537</v>
      </c>
      <c r="C805" s="626">
        <v>89301502</v>
      </c>
      <c r="D805" s="688" t="s">
        <v>4149</v>
      </c>
      <c r="E805" s="689" t="s">
        <v>3024</v>
      </c>
      <c r="F805" s="626" t="s">
        <v>3007</v>
      </c>
      <c r="G805" s="626" t="s">
        <v>3030</v>
      </c>
      <c r="H805" s="626" t="s">
        <v>1511</v>
      </c>
      <c r="I805" s="626" t="s">
        <v>3472</v>
      </c>
      <c r="J805" s="626" t="s">
        <v>1666</v>
      </c>
      <c r="K805" s="626" t="s">
        <v>3403</v>
      </c>
      <c r="L805" s="627">
        <v>270.69</v>
      </c>
      <c r="M805" s="627">
        <v>270.69</v>
      </c>
      <c r="N805" s="626">
        <v>1</v>
      </c>
      <c r="O805" s="690">
        <v>1</v>
      </c>
      <c r="P805" s="627">
        <v>270.69</v>
      </c>
      <c r="Q805" s="642">
        <v>1</v>
      </c>
      <c r="R805" s="626">
        <v>1</v>
      </c>
      <c r="S805" s="642">
        <v>1</v>
      </c>
      <c r="T805" s="690">
        <v>1</v>
      </c>
      <c r="U805" s="672">
        <v>1</v>
      </c>
    </row>
    <row r="806" spans="1:21" ht="14.4" customHeight="1" x14ac:dyDescent="0.3">
      <c r="A806" s="625">
        <v>50</v>
      </c>
      <c r="B806" s="626" t="s">
        <v>537</v>
      </c>
      <c r="C806" s="626">
        <v>89301502</v>
      </c>
      <c r="D806" s="688" t="s">
        <v>4149</v>
      </c>
      <c r="E806" s="689" t="s">
        <v>3024</v>
      </c>
      <c r="F806" s="626" t="s">
        <v>3007</v>
      </c>
      <c r="G806" s="626" t="s">
        <v>3030</v>
      </c>
      <c r="H806" s="626" t="s">
        <v>536</v>
      </c>
      <c r="I806" s="626" t="s">
        <v>3667</v>
      </c>
      <c r="J806" s="626" t="s">
        <v>3126</v>
      </c>
      <c r="K806" s="626" t="s">
        <v>3403</v>
      </c>
      <c r="L806" s="627">
        <v>270.69</v>
      </c>
      <c r="M806" s="627">
        <v>270.69</v>
      </c>
      <c r="N806" s="626">
        <v>1</v>
      </c>
      <c r="O806" s="690">
        <v>1</v>
      </c>
      <c r="P806" s="627"/>
      <c r="Q806" s="642">
        <v>0</v>
      </c>
      <c r="R806" s="626"/>
      <c r="S806" s="642">
        <v>0</v>
      </c>
      <c r="T806" s="690"/>
      <c r="U806" s="672">
        <v>0</v>
      </c>
    </row>
    <row r="807" spans="1:21" ht="14.4" customHeight="1" x14ac:dyDescent="0.3">
      <c r="A807" s="625">
        <v>50</v>
      </c>
      <c r="B807" s="626" t="s">
        <v>537</v>
      </c>
      <c r="C807" s="626">
        <v>89301502</v>
      </c>
      <c r="D807" s="688" t="s">
        <v>4149</v>
      </c>
      <c r="E807" s="689" t="s">
        <v>3024</v>
      </c>
      <c r="F807" s="626" t="s">
        <v>3007</v>
      </c>
      <c r="G807" s="626" t="s">
        <v>3036</v>
      </c>
      <c r="H807" s="626" t="s">
        <v>1511</v>
      </c>
      <c r="I807" s="626" t="s">
        <v>3922</v>
      </c>
      <c r="J807" s="626" t="s">
        <v>3299</v>
      </c>
      <c r="K807" s="626" t="s">
        <v>3215</v>
      </c>
      <c r="L807" s="627">
        <v>787.03</v>
      </c>
      <c r="M807" s="627">
        <v>787.03</v>
      </c>
      <c r="N807" s="626">
        <v>1</v>
      </c>
      <c r="O807" s="690">
        <v>1</v>
      </c>
      <c r="P807" s="627"/>
      <c r="Q807" s="642">
        <v>0</v>
      </c>
      <c r="R807" s="626"/>
      <c r="S807" s="642">
        <v>0</v>
      </c>
      <c r="T807" s="690"/>
      <c r="U807" s="672">
        <v>0</v>
      </c>
    </row>
    <row r="808" spans="1:21" ht="14.4" customHeight="1" x14ac:dyDescent="0.3">
      <c r="A808" s="625">
        <v>50</v>
      </c>
      <c r="B808" s="626" t="s">
        <v>537</v>
      </c>
      <c r="C808" s="626">
        <v>89301502</v>
      </c>
      <c r="D808" s="688" t="s">
        <v>4149</v>
      </c>
      <c r="E808" s="689" t="s">
        <v>3024</v>
      </c>
      <c r="F808" s="626" t="s">
        <v>3007</v>
      </c>
      <c r="G808" s="626" t="s">
        <v>3036</v>
      </c>
      <c r="H808" s="626" t="s">
        <v>1511</v>
      </c>
      <c r="I808" s="626" t="s">
        <v>1626</v>
      </c>
      <c r="J808" s="626" t="s">
        <v>2865</v>
      </c>
      <c r="K808" s="626" t="s">
        <v>601</v>
      </c>
      <c r="L808" s="627">
        <v>262.33999999999997</v>
      </c>
      <c r="M808" s="627">
        <v>262.33999999999997</v>
      </c>
      <c r="N808" s="626">
        <v>1</v>
      </c>
      <c r="O808" s="690">
        <v>0.5</v>
      </c>
      <c r="P808" s="627"/>
      <c r="Q808" s="642">
        <v>0</v>
      </c>
      <c r="R808" s="626"/>
      <c r="S808" s="642">
        <v>0</v>
      </c>
      <c r="T808" s="690"/>
      <c r="U808" s="672">
        <v>0</v>
      </c>
    </row>
    <row r="809" spans="1:21" ht="14.4" customHeight="1" x14ac:dyDescent="0.3">
      <c r="A809" s="625">
        <v>50</v>
      </c>
      <c r="B809" s="626" t="s">
        <v>537</v>
      </c>
      <c r="C809" s="626">
        <v>89301502</v>
      </c>
      <c r="D809" s="688" t="s">
        <v>4149</v>
      </c>
      <c r="E809" s="689" t="s">
        <v>3024</v>
      </c>
      <c r="F809" s="626" t="s">
        <v>3007</v>
      </c>
      <c r="G809" s="626" t="s">
        <v>3036</v>
      </c>
      <c r="H809" s="626" t="s">
        <v>1511</v>
      </c>
      <c r="I809" s="626" t="s">
        <v>3676</v>
      </c>
      <c r="J809" s="626" t="s">
        <v>2865</v>
      </c>
      <c r="K809" s="626" t="s">
        <v>3677</v>
      </c>
      <c r="L809" s="627">
        <v>796.04</v>
      </c>
      <c r="M809" s="627">
        <v>796.04</v>
      </c>
      <c r="N809" s="626">
        <v>1</v>
      </c>
      <c r="O809" s="690">
        <v>0.5</v>
      </c>
      <c r="P809" s="627"/>
      <c r="Q809" s="642">
        <v>0</v>
      </c>
      <c r="R809" s="626"/>
      <c r="S809" s="642">
        <v>0</v>
      </c>
      <c r="T809" s="690"/>
      <c r="U809" s="672">
        <v>0</v>
      </c>
    </row>
    <row r="810" spans="1:21" ht="14.4" customHeight="1" x14ac:dyDescent="0.3">
      <c r="A810" s="625">
        <v>50</v>
      </c>
      <c r="B810" s="626" t="s">
        <v>537</v>
      </c>
      <c r="C810" s="626">
        <v>89301502</v>
      </c>
      <c r="D810" s="688" t="s">
        <v>4149</v>
      </c>
      <c r="E810" s="689" t="s">
        <v>3024</v>
      </c>
      <c r="F810" s="626" t="s">
        <v>3007</v>
      </c>
      <c r="G810" s="626" t="s">
        <v>3036</v>
      </c>
      <c r="H810" s="626" t="s">
        <v>1511</v>
      </c>
      <c r="I810" s="626" t="s">
        <v>3676</v>
      </c>
      <c r="J810" s="626" t="s">
        <v>2865</v>
      </c>
      <c r="K810" s="626" t="s">
        <v>3677</v>
      </c>
      <c r="L810" s="627">
        <v>874.69</v>
      </c>
      <c r="M810" s="627">
        <v>874.69</v>
      </c>
      <c r="N810" s="626">
        <v>1</v>
      </c>
      <c r="O810" s="690">
        <v>1</v>
      </c>
      <c r="P810" s="627"/>
      <c r="Q810" s="642">
        <v>0</v>
      </c>
      <c r="R810" s="626"/>
      <c r="S810" s="642">
        <v>0</v>
      </c>
      <c r="T810" s="690"/>
      <c r="U810" s="672">
        <v>0</v>
      </c>
    </row>
    <row r="811" spans="1:21" ht="14.4" customHeight="1" x14ac:dyDescent="0.3">
      <c r="A811" s="625">
        <v>50</v>
      </c>
      <c r="B811" s="626" t="s">
        <v>537</v>
      </c>
      <c r="C811" s="626">
        <v>89301502</v>
      </c>
      <c r="D811" s="688" t="s">
        <v>4149</v>
      </c>
      <c r="E811" s="689" t="s">
        <v>3024</v>
      </c>
      <c r="F811" s="626" t="s">
        <v>3007</v>
      </c>
      <c r="G811" s="626" t="s">
        <v>3036</v>
      </c>
      <c r="H811" s="626" t="s">
        <v>1511</v>
      </c>
      <c r="I811" s="626" t="s">
        <v>1707</v>
      </c>
      <c r="J811" s="626" t="s">
        <v>1712</v>
      </c>
      <c r="K811" s="626" t="s">
        <v>1742</v>
      </c>
      <c r="L811" s="627">
        <v>349.67</v>
      </c>
      <c r="M811" s="627">
        <v>349.67</v>
      </c>
      <c r="N811" s="626">
        <v>1</v>
      </c>
      <c r="O811" s="690">
        <v>0.5</v>
      </c>
      <c r="P811" s="627"/>
      <c r="Q811" s="642">
        <v>0</v>
      </c>
      <c r="R811" s="626"/>
      <c r="S811" s="642">
        <v>0</v>
      </c>
      <c r="T811" s="690"/>
      <c r="U811" s="672">
        <v>0</v>
      </c>
    </row>
    <row r="812" spans="1:21" ht="14.4" customHeight="1" x14ac:dyDescent="0.3">
      <c r="A812" s="625">
        <v>50</v>
      </c>
      <c r="B812" s="626" t="s">
        <v>537</v>
      </c>
      <c r="C812" s="626">
        <v>89301502</v>
      </c>
      <c r="D812" s="688" t="s">
        <v>4149</v>
      </c>
      <c r="E812" s="689" t="s">
        <v>3024</v>
      </c>
      <c r="F812" s="626" t="s">
        <v>3007</v>
      </c>
      <c r="G812" s="626" t="s">
        <v>3444</v>
      </c>
      <c r="H812" s="626" t="s">
        <v>1511</v>
      </c>
      <c r="I812" s="626" t="s">
        <v>2562</v>
      </c>
      <c r="J812" s="626" t="s">
        <v>2563</v>
      </c>
      <c r="K812" s="626" t="s">
        <v>2564</v>
      </c>
      <c r="L812" s="627">
        <v>222.25</v>
      </c>
      <c r="M812" s="627">
        <v>444.5</v>
      </c>
      <c r="N812" s="626">
        <v>2</v>
      </c>
      <c r="O812" s="690">
        <v>0.5</v>
      </c>
      <c r="P812" s="627">
        <v>444.5</v>
      </c>
      <c r="Q812" s="642">
        <v>1</v>
      </c>
      <c r="R812" s="626">
        <v>2</v>
      </c>
      <c r="S812" s="642">
        <v>1</v>
      </c>
      <c r="T812" s="690">
        <v>0.5</v>
      </c>
      <c r="U812" s="672">
        <v>1</v>
      </c>
    </row>
    <row r="813" spans="1:21" ht="14.4" customHeight="1" x14ac:dyDescent="0.3">
      <c r="A813" s="625">
        <v>50</v>
      </c>
      <c r="B813" s="626" t="s">
        <v>537</v>
      </c>
      <c r="C813" s="626">
        <v>89301502</v>
      </c>
      <c r="D813" s="688" t="s">
        <v>4149</v>
      </c>
      <c r="E813" s="689" t="s">
        <v>3024</v>
      </c>
      <c r="F813" s="626" t="s">
        <v>3007</v>
      </c>
      <c r="G813" s="626" t="s">
        <v>3300</v>
      </c>
      <c r="H813" s="626" t="s">
        <v>1511</v>
      </c>
      <c r="I813" s="626" t="s">
        <v>1580</v>
      </c>
      <c r="J813" s="626" t="s">
        <v>1581</v>
      </c>
      <c r="K813" s="626" t="s">
        <v>1582</v>
      </c>
      <c r="L813" s="627">
        <v>41.89</v>
      </c>
      <c r="M813" s="627">
        <v>83.78</v>
      </c>
      <c r="N813" s="626">
        <v>2</v>
      </c>
      <c r="O813" s="690">
        <v>0.5</v>
      </c>
      <c r="P813" s="627"/>
      <c r="Q813" s="642">
        <v>0</v>
      </c>
      <c r="R813" s="626"/>
      <c r="S813" s="642">
        <v>0</v>
      </c>
      <c r="T813" s="690"/>
      <c r="U813" s="672">
        <v>0</v>
      </c>
    </row>
    <row r="814" spans="1:21" ht="14.4" customHeight="1" x14ac:dyDescent="0.3">
      <c r="A814" s="625">
        <v>50</v>
      </c>
      <c r="B814" s="626" t="s">
        <v>537</v>
      </c>
      <c r="C814" s="626">
        <v>89301502</v>
      </c>
      <c r="D814" s="688" t="s">
        <v>4149</v>
      </c>
      <c r="E814" s="689" t="s">
        <v>3024</v>
      </c>
      <c r="F814" s="626" t="s">
        <v>3007</v>
      </c>
      <c r="G814" s="626" t="s">
        <v>3046</v>
      </c>
      <c r="H814" s="626" t="s">
        <v>1511</v>
      </c>
      <c r="I814" s="626" t="s">
        <v>1574</v>
      </c>
      <c r="J814" s="626" t="s">
        <v>1575</v>
      </c>
      <c r="K814" s="626" t="s">
        <v>604</v>
      </c>
      <c r="L814" s="627">
        <v>44.89</v>
      </c>
      <c r="M814" s="627">
        <v>493.79</v>
      </c>
      <c r="N814" s="626">
        <v>11</v>
      </c>
      <c r="O814" s="690">
        <v>2.5</v>
      </c>
      <c r="P814" s="627">
        <v>134.67000000000002</v>
      </c>
      <c r="Q814" s="642">
        <v>0.27272727272727276</v>
      </c>
      <c r="R814" s="626">
        <v>3</v>
      </c>
      <c r="S814" s="642">
        <v>0.27272727272727271</v>
      </c>
      <c r="T814" s="690">
        <v>0.5</v>
      </c>
      <c r="U814" s="672">
        <v>0.2</v>
      </c>
    </row>
    <row r="815" spans="1:21" ht="14.4" customHeight="1" x14ac:dyDescent="0.3">
      <c r="A815" s="625">
        <v>50</v>
      </c>
      <c r="B815" s="626" t="s">
        <v>537</v>
      </c>
      <c r="C815" s="626">
        <v>89301502</v>
      </c>
      <c r="D815" s="688" t="s">
        <v>4149</v>
      </c>
      <c r="E815" s="689" t="s">
        <v>3024</v>
      </c>
      <c r="F815" s="626" t="s">
        <v>3007</v>
      </c>
      <c r="G815" s="626" t="s">
        <v>3923</v>
      </c>
      <c r="H815" s="626" t="s">
        <v>536</v>
      </c>
      <c r="I815" s="626" t="s">
        <v>3924</v>
      </c>
      <c r="J815" s="626" t="s">
        <v>3925</v>
      </c>
      <c r="K815" s="626" t="s">
        <v>1119</v>
      </c>
      <c r="L815" s="627">
        <v>243.99</v>
      </c>
      <c r="M815" s="627">
        <v>243.99</v>
      </c>
      <c r="N815" s="626">
        <v>1</v>
      </c>
      <c r="O815" s="690">
        <v>1</v>
      </c>
      <c r="P815" s="627"/>
      <c r="Q815" s="642">
        <v>0</v>
      </c>
      <c r="R815" s="626"/>
      <c r="S815" s="642">
        <v>0</v>
      </c>
      <c r="T815" s="690"/>
      <c r="U815" s="672">
        <v>0</v>
      </c>
    </row>
    <row r="816" spans="1:21" ht="14.4" customHeight="1" x14ac:dyDescent="0.3">
      <c r="A816" s="625">
        <v>50</v>
      </c>
      <c r="B816" s="626" t="s">
        <v>537</v>
      </c>
      <c r="C816" s="626">
        <v>89301502</v>
      </c>
      <c r="D816" s="688" t="s">
        <v>4149</v>
      </c>
      <c r="E816" s="689" t="s">
        <v>3024</v>
      </c>
      <c r="F816" s="626" t="s">
        <v>3007</v>
      </c>
      <c r="G816" s="626" t="s">
        <v>3926</v>
      </c>
      <c r="H816" s="626" t="s">
        <v>536</v>
      </c>
      <c r="I816" s="626" t="s">
        <v>3927</v>
      </c>
      <c r="J816" s="626" t="s">
        <v>3928</v>
      </c>
      <c r="K816" s="626" t="s">
        <v>3929</v>
      </c>
      <c r="L816" s="627">
        <v>120.46</v>
      </c>
      <c r="M816" s="627">
        <v>240.92</v>
      </c>
      <c r="N816" s="626">
        <v>2</v>
      </c>
      <c r="O816" s="690">
        <v>1</v>
      </c>
      <c r="P816" s="627">
        <v>240.92</v>
      </c>
      <c r="Q816" s="642">
        <v>1</v>
      </c>
      <c r="R816" s="626">
        <v>2</v>
      </c>
      <c r="S816" s="642">
        <v>1</v>
      </c>
      <c r="T816" s="690">
        <v>1</v>
      </c>
      <c r="U816" s="672">
        <v>1</v>
      </c>
    </row>
    <row r="817" spans="1:21" ht="14.4" customHeight="1" x14ac:dyDescent="0.3">
      <c r="A817" s="625">
        <v>50</v>
      </c>
      <c r="B817" s="626" t="s">
        <v>537</v>
      </c>
      <c r="C817" s="626">
        <v>89301502</v>
      </c>
      <c r="D817" s="688" t="s">
        <v>4149</v>
      </c>
      <c r="E817" s="689" t="s">
        <v>3024</v>
      </c>
      <c r="F817" s="626" t="s">
        <v>3007</v>
      </c>
      <c r="G817" s="626" t="s">
        <v>3054</v>
      </c>
      <c r="H817" s="626" t="s">
        <v>536</v>
      </c>
      <c r="I817" s="626" t="s">
        <v>1014</v>
      </c>
      <c r="J817" s="626" t="s">
        <v>3056</v>
      </c>
      <c r="K817" s="626" t="s">
        <v>3058</v>
      </c>
      <c r="L817" s="627">
        <v>58.23</v>
      </c>
      <c r="M817" s="627">
        <v>174.69</v>
      </c>
      <c r="N817" s="626">
        <v>3</v>
      </c>
      <c r="O817" s="690">
        <v>1</v>
      </c>
      <c r="P817" s="627"/>
      <c r="Q817" s="642">
        <v>0</v>
      </c>
      <c r="R817" s="626"/>
      <c r="S817" s="642">
        <v>0</v>
      </c>
      <c r="T817" s="690"/>
      <c r="U817" s="672">
        <v>0</v>
      </c>
    </row>
    <row r="818" spans="1:21" ht="14.4" customHeight="1" x14ac:dyDescent="0.3">
      <c r="A818" s="625">
        <v>50</v>
      </c>
      <c r="B818" s="626" t="s">
        <v>537</v>
      </c>
      <c r="C818" s="626">
        <v>89301502</v>
      </c>
      <c r="D818" s="688" t="s">
        <v>4149</v>
      </c>
      <c r="E818" s="689" t="s">
        <v>3024</v>
      </c>
      <c r="F818" s="626" t="s">
        <v>3007</v>
      </c>
      <c r="G818" s="626" t="s">
        <v>3389</v>
      </c>
      <c r="H818" s="626" t="s">
        <v>536</v>
      </c>
      <c r="I818" s="626" t="s">
        <v>907</v>
      </c>
      <c r="J818" s="626" t="s">
        <v>908</v>
      </c>
      <c r="K818" s="626" t="s">
        <v>3390</v>
      </c>
      <c r="L818" s="627">
        <v>153.37</v>
      </c>
      <c r="M818" s="627">
        <v>153.37</v>
      </c>
      <c r="N818" s="626">
        <v>1</v>
      </c>
      <c r="O818" s="690">
        <v>0.5</v>
      </c>
      <c r="P818" s="627"/>
      <c r="Q818" s="642">
        <v>0</v>
      </c>
      <c r="R818" s="626"/>
      <c r="S818" s="642">
        <v>0</v>
      </c>
      <c r="T818" s="690"/>
      <c r="U818" s="672">
        <v>0</v>
      </c>
    </row>
    <row r="819" spans="1:21" ht="14.4" customHeight="1" x14ac:dyDescent="0.3">
      <c r="A819" s="625">
        <v>50</v>
      </c>
      <c r="B819" s="626" t="s">
        <v>537</v>
      </c>
      <c r="C819" s="626">
        <v>89301502</v>
      </c>
      <c r="D819" s="688" t="s">
        <v>4149</v>
      </c>
      <c r="E819" s="689" t="s">
        <v>3024</v>
      </c>
      <c r="F819" s="626" t="s">
        <v>3007</v>
      </c>
      <c r="G819" s="626" t="s">
        <v>3510</v>
      </c>
      <c r="H819" s="626" t="s">
        <v>536</v>
      </c>
      <c r="I819" s="626" t="s">
        <v>1860</v>
      </c>
      <c r="J819" s="626" t="s">
        <v>1861</v>
      </c>
      <c r="K819" s="626" t="s">
        <v>3614</v>
      </c>
      <c r="L819" s="627">
        <v>31.64</v>
      </c>
      <c r="M819" s="627">
        <v>31.64</v>
      </c>
      <c r="N819" s="626">
        <v>1</v>
      </c>
      <c r="O819" s="690">
        <v>1</v>
      </c>
      <c r="P819" s="627"/>
      <c r="Q819" s="642">
        <v>0</v>
      </c>
      <c r="R819" s="626"/>
      <c r="S819" s="642">
        <v>0</v>
      </c>
      <c r="T819" s="690"/>
      <c r="U819" s="672">
        <v>0</v>
      </c>
    </row>
    <row r="820" spans="1:21" ht="14.4" customHeight="1" x14ac:dyDescent="0.3">
      <c r="A820" s="625">
        <v>50</v>
      </c>
      <c r="B820" s="626" t="s">
        <v>537</v>
      </c>
      <c r="C820" s="626">
        <v>89301502</v>
      </c>
      <c r="D820" s="688" t="s">
        <v>4149</v>
      </c>
      <c r="E820" s="689" t="s">
        <v>3024</v>
      </c>
      <c r="F820" s="626" t="s">
        <v>3007</v>
      </c>
      <c r="G820" s="626" t="s">
        <v>3062</v>
      </c>
      <c r="H820" s="626" t="s">
        <v>1511</v>
      </c>
      <c r="I820" s="626" t="s">
        <v>1672</v>
      </c>
      <c r="J820" s="626" t="s">
        <v>1673</v>
      </c>
      <c r="K820" s="626" t="s">
        <v>1674</v>
      </c>
      <c r="L820" s="627">
        <v>414.85</v>
      </c>
      <c r="M820" s="627">
        <v>1659.4</v>
      </c>
      <c r="N820" s="626">
        <v>4</v>
      </c>
      <c r="O820" s="690">
        <v>1.5</v>
      </c>
      <c r="P820" s="627">
        <v>1244.5500000000002</v>
      </c>
      <c r="Q820" s="642">
        <v>0.75000000000000011</v>
      </c>
      <c r="R820" s="626">
        <v>3</v>
      </c>
      <c r="S820" s="642">
        <v>0.75</v>
      </c>
      <c r="T820" s="690">
        <v>1</v>
      </c>
      <c r="U820" s="672">
        <v>0.66666666666666663</v>
      </c>
    </row>
    <row r="821" spans="1:21" ht="14.4" customHeight="1" x14ac:dyDescent="0.3">
      <c r="A821" s="625">
        <v>50</v>
      </c>
      <c r="B821" s="626" t="s">
        <v>537</v>
      </c>
      <c r="C821" s="626">
        <v>89301502</v>
      </c>
      <c r="D821" s="688" t="s">
        <v>4149</v>
      </c>
      <c r="E821" s="689" t="s">
        <v>3024</v>
      </c>
      <c r="F821" s="626" t="s">
        <v>3007</v>
      </c>
      <c r="G821" s="626" t="s">
        <v>3073</v>
      </c>
      <c r="H821" s="626" t="s">
        <v>536</v>
      </c>
      <c r="I821" s="626" t="s">
        <v>1070</v>
      </c>
      <c r="J821" s="626" t="s">
        <v>3076</v>
      </c>
      <c r="K821" s="626" t="s">
        <v>3200</v>
      </c>
      <c r="L821" s="627">
        <v>36.78</v>
      </c>
      <c r="M821" s="627">
        <v>110.34</v>
      </c>
      <c r="N821" s="626">
        <v>3</v>
      </c>
      <c r="O821" s="690">
        <v>1</v>
      </c>
      <c r="P821" s="627"/>
      <c r="Q821" s="642">
        <v>0</v>
      </c>
      <c r="R821" s="626"/>
      <c r="S821" s="642">
        <v>0</v>
      </c>
      <c r="T821" s="690"/>
      <c r="U821" s="672">
        <v>0</v>
      </c>
    </row>
    <row r="822" spans="1:21" ht="14.4" customHeight="1" x14ac:dyDescent="0.3">
      <c r="A822" s="625">
        <v>50</v>
      </c>
      <c r="B822" s="626" t="s">
        <v>537</v>
      </c>
      <c r="C822" s="626">
        <v>89301502</v>
      </c>
      <c r="D822" s="688" t="s">
        <v>4149</v>
      </c>
      <c r="E822" s="689" t="s">
        <v>3024</v>
      </c>
      <c r="F822" s="626" t="s">
        <v>3007</v>
      </c>
      <c r="G822" s="626" t="s">
        <v>3073</v>
      </c>
      <c r="H822" s="626" t="s">
        <v>536</v>
      </c>
      <c r="I822" s="626" t="s">
        <v>3075</v>
      </c>
      <c r="J822" s="626" t="s">
        <v>3076</v>
      </c>
      <c r="K822" s="626" t="s">
        <v>3077</v>
      </c>
      <c r="L822" s="627">
        <v>0</v>
      </c>
      <c r="M822" s="627">
        <v>0</v>
      </c>
      <c r="N822" s="626">
        <v>6</v>
      </c>
      <c r="O822" s="690">
        <v>1</v>
      </c>
      <c r="P822" s="627"/>
      <c r="Q822" s="642"/>
      <c r="R822" s="626"/>
      <c r="S822" s="642">
        <v>0</v>
      </c>
      <c r="T822" s="690"/>
      <c r="U822" s="672">
        <v>0</v>
      </c>
    </row>
    <row r="823" spans="1:21" ht="14.4" customHeight="1" x14ac:dyDescent="0.3">
      <c r="A823" s="625">
        <v>50</v>
      </c>
      <c r="B823" s="626" t="s">
        <v>537</v>
      </c>
      <c r="C823" s="626">
        <v>89301502</v>
      </c>
      <c r="D823" s="688" t="s">
        <v>4149</v>
      </c>
      <c r="E823" s="689" t="s">
        <v>3024</v>
      </c>
      <c r="F823" s="626" t="s">
        <v>3007</v>
      </c>
      <c r="G823" s="626" t="s">
        <v>3073</v>
      </c>
      <c r="H823" s="626" t="s">
        <v>536</v>
      </c>
      <c r="I823" s="626" t="s">
        <v>1117</v>
      </c>
      <c r="J823" s="626" t="s">
        <v>1118</v>
      </c>
      <c r="K823" s="626" t="s">
        <v>1119</v>
      </c>
      <c r="L823" s="627">
        <v>61.29</v>
      </c>
      <c r="M823" s="627">
        <v>61.29</v>
      </c>
      <c r="N823" s="626">
        <v>1</v>
      </c>
      <c r="O823" s="690">
        <v>1</v>
      </c>
      <c r="P823" s="627"/>
      <c r="Q823" s="642">
        <v>0</v>
      </c>
      <c r="R823" s="626"/>
      <c r="S823" s="642">
        <v>0</v>
      </c>
      <c r="T823" s="690"/>
      <c r="U823" s="672">
        <v>0</v>
      </c>
    </row>
    <row r="824" spans="1:21" ht="14.4" customHeight="1" x14ac:dyDescent="0.3">
      <c r="A824" s="625">
        <v>50</v>
      </c>
      <c r="B824" s="626" t="s">
        <v>537</v>
      </c>
      <c r="C824" s="626">
        <v>89301502</v>
      </c>
      <c r="D824" s="688" t="s">
        <v>4149</v>
      </c>
      <c r="E824" s="689" t="s">
        <v>3024</v>
      </c>
      <c r="F824" s="626" t="s">
        <v>3007</v>
      </c>
      <c r="G824" s="626" t="s">
        <v>3073</v>
      </c>
      <c r="H824" s="626" t="s">
        <v>536</v>
      </c>
      <c r="I824" s="626" t="s">
        <v>3201</v>
      </c>
      <c r="J824" s="626" t="s">
        <v>1205</v>
      </c>
      <c r="K824" s="626" t="s">
        <v>3202</v>
      </c>
      <c r="L824" s="627">
        <v>30.65</v>
      </c>
      <c r="M824" s="627">
        <v>61.3</v>
      </c>
      <c r="N824" s="626">
        <v>2</v>
      </c>
      <c r="O824" s="690">
        <v>1</v>
      </c>
      <c r="P824" s="627"/>
      <c r="Q824" s="642">
        <v>0</v>
      </c>
      <c r="R824" s="626"/>
      <c r="S824" s="642">
        <v>0</v>
      </c>
      <c r="T824" s="690"/>
      <c r="U824" s="672">
        <v>0</v>
      </c>
    </row>
    <row r="825" spans="1:21" ht="14.4" customHeight="1" x14ac:dyDescent="0.3">
      <c r="A825" s="625">
        <v>50</v>
      </c>
      <c r="B825" s="626" t="s">
        <v>537</v>
      </c>
      <c r="C825" s="626">
        <v>89301502</v>
      </c>
      <c r="D825" s="688" t="s">
        <v>4149</v>
      </c>
      <c r="E825" s="689" t="s">
        <v>3024</v>
      </c>
      <c r="F825" s="626" t="s">
        <v>3007</v>
      </c>
      <c r="G825" s="626" t="s">
        <v>3930</v>
      </c>
      <c r="H825" s="626" t="s">
        <v>1511</v>
      </c>
      <c r="I825" s="626" t="s">
        <v>3931</v>
      </c>
      <c r="J825" s="626" t="s">
        <v>3932</v>
      </c>
      <c r="K825" s="626" t="s">
        <v>3933</v>
      </c>
      <c r="L825" s="627">
        <v>193.26</v>
      </c>
      <c r="M825" s="627">
        <v>579.78</v>
      </c>
      <c r="N825" s="626">
        <v>3</v>
      </c>
      <c r="O825" s="690">
        <v>0.5</v>
      </c>
      <c r="P825" s="627"/>
      <c r="Q825" s="642">
        <v>0</v>
      </c>
      <c r="R825" s="626"/>
      <c r="S825" s="642">
        <v>0</v>
      </c>
      <c r="T825" s="690"/>
      <c r="U825" s="672">
        <v>0</v>
      </c>
    </row>
    <row r="826" spans="1:21" ht="14.4" customHeight="1" x14ac:dyDescent="0.3">
      <c r="A826" s="625">
        <v>50</v>
      </c>
      <c r="B826" s="626" t="s">
        <v>537</v>
      </c>
      <c r="C826" s="626">
        <v>89301502</v>
      </c>
      <c r="D826" s="688" t="s">
        <v>4149</v>
      </c>
      <c r="E826" s="689" t="s">
        <v>3024</v>
      </c>
      <c r="F826" s="626" t="s">
        <v>3007</v>
      </c>
      <c r="G826" s="626" t="s">
        <v>3238</v>
      </c>
      <c r="H826" s="626" t="s">
        <v>1511</v>
      </c>
      <c r="I826" s="626" t="s">
        <v>3934</v>
      </c>
      <c r="J826" s="626" t="s">
        <v>3935</v>
      </c>
      <c r="K826" s="626" t="s">
        <v>3936</v>
      </c>
      <c r="L826" s="627">
        <v>215.34</v>
      </c>
      <c r="M826" s="627">
        <v>430.68</v>
      </c>
      <c r="N826" s="626">
        <v>2</v>
      </c>
      <c r="O826" s="690">
        <v>0.5</v>
      </c>
      <c r="P826" s="627"/>
      <c r="Q826" s="642">
        <v>0</v>
      </c>
      <c r="R826" s="626"/>
      <c r="S826" s="642">
        <v>0</v>
      </c>
      <c r="T826" s="690"/>
      <c r="U826" s="672">
        <v>0</v>
      </c>
    </row>
    <row r="827" spans="1:21" ht="14.4" customHeight="1" x14ac:dyDescent="0.3">
      <c r="A827" s="625">
        <v>50</v>
      </c>
      <c r="B827" s="626" t="s">
        <v>537</v>
      </c>
      <c r="C827" s="626">
        <v>89301502</v>
      </c>
      <c r="D827" s="688" t="s">
        <v>4149</v>
      </c>
      <c r="E827" s="689" t="s">
        <v>3024</v>
      </c>
      <c r="F827" s="626" t="s">
        <v>3007</v>
      </c>
      <c r="G827" s="626" t="s">
        <v>3937</v>
      </c>
      <c r="H827" s="626" t="s">
        <v>536</v>
      </c>
      <c r="I827" s="626" t="s">
        <v>3938</v>
      </c>
      <c r="J827" s="626" t="s">
        <v>3939</v>
      </c>
      <c r="K827" s="626" t="s">
        <v>3827</v>
      </c>
      <c r="L827" s="627">
        <v>0</v>
      </c>
      <c r="M827" s="627">
        <v>0</v>
      </c>
      <c r="N827" s="626">
        <v>1</v>
      </c>
      <c r="O827" s="690">
        <v>1</v>
      </c>
      <c r="P827" s="627"/>
      <c r="Q827" s="642"/>
      <c r="R827" s="626"/>
      <c r="S827" s="642">
        <v>0</v>
      </c>
      <c r="T827" s="690"/>
      <c r="U827" s="672">
        <v>0</v>
      </c>
    </row>
    <row r="828" spans="1:21" ht="14.4" customHeight="1" x14ac:dyDescent="0.3">
      <c r="A828" s="625">
        <v>50</v>
      </c>
      <c r="B828" s="626" t="s">
        <v>537</v>
      </c>
      <c r="C828" s="626">
        <v>89301502</v>
      </c>
      <c r="D828" s="688" t="s">
        <v>4149</v>
      </c>
      <c r="E828" s="689" t="s">
        <v>3024</v>
      </c>
      <c r="F828" s="626" t="s">
        <v>3007</v>
      </c>
      <c r="G828" s="626" t="s">
        <v>3139</v>
      </c>
      <c r="H828" s="626" t="s">
        <v>536</v>
      </c>
      <c r="I828" s="626" t="s">
        <v>2051</v>
      </c>
      <c r="J828" s="626" t="s">
        <v>811</v>
      </c>
      <c r="K828" s="626" t="s">
        <v>3355</v>
      </c>
      <c r="L828" s="627">
        <v>23.4</v>
      </c>
      <c r="M828" s="627">
        <v>23.4</v>
      </c>
      <c r="N828" s="626">
        <v>1</v>
      </c>
      <c r="O828" s="690">
        <v>0.5</v>
      </c>
      <c r="P828" s="627"/>
      <c r="Q828" s="642">
        <v>0</v>
      </c>
      <c r="R828" s="626"/>
      <c r="S828" s="642">
        <v>0</v>
      </c>
      <c r="T828" s="690"/>
      <c r="U828" s="672">
        <v>0</v>
      </c>
    </row>
    <row r="829" spans="1:21" ht="14.4" customHeight="1" x14ac:dyDescent="0.3">
      <c r="A829" s="625">
        <v>50</v>
      </c>
      <c r="B829" s="626" t="s">
        <v>537</v>
      </c>
      <c r="C829" s="626">
        <v>89301502</v>
      </c>
      <c r="D829" s="688" t="s">
        <v>4149</v>
      </c>
      <c r="E829" s="689" t="s">
        <v>3024</v>
      </c>
      <c r="F829" s="626" t="s">
        <v>3007</v>
      </c>
      <c r="G829" s="626" t="s">
        <v>3646</v>
      </c>
      <c r="H829" s="626" t="s">
        <v>1511</v>
      </c>
      <c r="I829" s="626" t="s">
        <v>2697</v>
      </c>
      <c r="J829" s="626" t="s">
        <v>2698</v>
      </c>
      <c r="K829" s="626" t="s">
        <v>3006</v>
      </c>
      <c r="L829" s="627">
        <v>0</v>
      </c>
      <c r="M829" s="627">
        <v>0</v>
      </c>
      <c r="N829" s="626">
        <v>2</v>
      </c>
      <c r="O829" s="690">
        <v>1.5</v>
      </c>
      <c r="P829" s="627">
        <v>0</v>
      </c>
      <c r="Q829" s="642"/>
      <c r="R829" s="626">
        <v>1</v>
      </c>
      <c r="S829" s="642">
        <v>0.5</v>
      </c>
      <c r="T829" s="690">
        <v>1</v>
      </c>
      <c r="U829" s="672">
        <v>0.66666666666666663</v>
      </c>
    </row>
    <row r="830" spans="1:21" ht="14.4" customHeight="1" x14ac:dyDescent="0.3">
      <c r="A830" s="625">
        <v>50</v>
      </c>
      <c r="B830" s="626" t="s">
        <v>537</v>
      </c>
      <c r="C830" s="626">
        <v>89301502</v>
      </c>
      <c r="D830" s="688" t="s">
        <v>4149</v>
      </c>
      <c r="E830" s="689" t="s">
        <v>3024</v>
      </c>
      <c r="F830" s="626" t="s">
        <v>3007</v>
      </c>
      <c r="G830" s="626" t="s">
        <v>3467</v>
      </c>
      <c r="H830" s="626" t="s">
        <v>536</v>
      </c>
      <c r="I830" s="626" t="s">
        <v>1462</v>
      </c>
      <c r="J830" s="626" t="s">
        <v>1463</v>
      </c>
      <c r="K830" s="626" t="s">
        <v>1464</v>
      </c>
      <c r="L830" s="627">
        <v>0</v>
      </c>
      <c r="M830" s="627">
        <v>0</v>
      </c>
      <c r="N830" s="626">
        <v>2</v>
      </c>
      <c r="O830" s="690">
        <v>0.5</v>
      </c>
      <c r="P830" s="627">
        <v>0</v>
      </c>
      <c r="Q830" s="642"/>
      <c r="R830" s="626">
        <v>2</v>
      </c>
      <c r="S830" s="642">
        <v>1</v>
      </c>
      <c r="T830" s="690">
        <v>0.5</v>
      </c>
      <c r="U830" s="672">
        <v>1</v>
      </c>
    </row>
    <row r="831" spans="1:21" ht="14.4" customHeight="1" x14ac:dyDescent="0.3">
      <c r="A831" s="625">
        <v>50</v>
      </c>
      <c r="B831" s="626" t="s">
        <v>537</v>
      </c>
      <c r="C831" s="626">
        <v>89301502</v>
      </c>
      <c r="D831" s="688" t="s">
        <v>4149</v>
      </c>
      <c r="E831" s="689" t="s">
        <v>3024</v>
      </c>
      <c r="F831" s="626" t="s">
        <v>3007</v>
      </c>
      <c r="G831" s="626" t="s">
        <v>3810</v>
      </c>
      <c r="H831" s="626" t="s">
        <v>536</v>
      </c>
      <c r="I831" s="626" t="s">
        <v>3811</v>
      </c>
      <c r="J831" s="626" t="s">
        <v>3812</v>
      </c>
      <c r="K831" s="626" t="s">
        <v>3113</v>
      </c>
      <c r="L831" s="627">
        <v>153.52000000000001</v>
      </c>
      <c r="M831" s="627">
        <v>307.04000000000002</v>
      </c>
      <c r="N831" s="626">
        <v>2</v>
      </c>
      <c r="O831" s="690">
        <v>0.5</v>
      </c>
      <c r="P831" s="627">
        <v>307.04000000000002</v>
      </c>
      <c r="Q831" s="642">
        <v>1</v>
      </c>
      <c r="R831" s="626">
        <v>2</v>
      </c>
      <c r="S831" s="642">
        <v>1</v>
      </c>
      <c r="T831" s="690">
        <v>0.5</v>
      </c>
      <c r="U831" s="672">
        <v>1</v>
      </c>
    </row>
    <row r="832" spans="1:21" ht="14.4" customHeight="1" x14ac:dyDescent="0.3">
      <c r="A832" s="625">
        <v>50</v>
      </c>
      <c r="B832" s="626" t="s">
        <v>537</v>
      </c>
      <c r="C832" s="626">
        <v>89301502</v>
      </c>
      <c r="D832" s="688" t="s">
        <v>4149</v>
      </c>
      <c r="E832" s="689" t="s">
        <v>3024</v>
      </c>
      <c r="F832" s="626" t="s">
        <v>3007</v>
      </c>
      <c r="G832" s="626" t="s">
        <v>3813</v>
      </c>
      <c r="H832" s="626" t="s">
        <v>536</v>
      </c>
      <c r="I832" s="626" t="s">
        <v>3818</v>
      </c>
      <c r="J832" s="626" t="s">
        <v>3819</v>
      </c>
      <c r="K832" s="626" t="s">
        <v>796</v>
      </c>
      <c r="L832" s="627">
        <v>612.26</v>
      </c>
      <c r="M832" s="627">
        <v>612.26</v>
      </c>
      <c r="N832" s="626">
        <v>1</v>
      </c>
      <c r="O832" s="690">
        <v>1</v>
      </c>
      <c r="P832" s="627"/>
      <c r="Q832" s="642">
        <v>0</v>
      </c>
      <c r="R832" s="626"/>
      <c r="S832" s="642">
        <v>0</v>
      </c>
      <c r="T832" s="690"/>
      <c r="U832" s="672">
        <v>0</v>
      </c>
    </row>
    <row r="833" spans="1:21" ht="14.4" customHeight="1" x14ac:dyDescent="0.3">
      <c r="A833" s="625">
        <v>50</v>
      </c>
      <c r="B833" s="626" t="s">
        <v>537</v>
      </c>
      <c r="C833" s="626">
        <v>89301502</v>
      </c>
      <c r="D833" s="688" t="s">
        <v>4149</v>
      </c>
      <c r="E833" s="689" t="s">
        <v>3024</v>
      </c>
      <c r="F833" s="626" t="s">
        <v>3007</v>
      </c>
      <c r="G833" s="626" t="s">
        <v>3813</v>
      </c>
      <c r="H833" s="626" t="s">
        <v>536</v>
      </c>
      <c r="I833" s="626" t="s">
        <v>794</v>
      </c>
      <c r="J833" s="626" t="s">
        <v>795</v>
      </c>
      <c r="K833" s="626" t="s">
        <v>796</v>
      </c>
      <c r="L833" s="627">
        <v>612.26</v>
      </c>
      <c r="M833" s="627">
        <v>1836.78</v>
      </c>
      <c r="N833" s="626">
        <v>3</v>
      </c>
      <c r="O833" s="690">
        <v>1.5</v>
      </c>
      <c r="P833" s="627"/>
      <c r="Q833" s="642">
        <v>0</v>
      </c>
      <c r="R833" s="626"/>
      <c r="S833" s="642">
        <v>0</v>
      </c>
      <c r="T833" s="690"/>
      <c r="U833" s="672">
        <v>0</v>
      </c>
    </row>
    <row r="834" spans="1:21" ht="14.4" customHeight="1" x14ac:dyDescent="0.3">
      <c r="A834" s="625">
        <v>50</v>
      </c>
      <c r="B834" s="626" t="s">
        <v>537</v>
      </c>
      <c r="C834" s="626">
        <v>89301502</v>
      </c>
      <c r="D834" s="688" t="s">
        <v>4149</v>
      </c>
      <c r="E834" s="689" t="s">
        <v>3024</v>
      </c>
      <c r="F834" s="626" t="s">
        <v>3007</v>
      </c>
      <c r="G834" s="626" t="s">
        <v>3082</v>
      </c>
      <c r="H834" s="626" t="s">
        <v>536</v>
      </c>
      <c r="I834" s="626" t="s">
        <v>3940</v>
      </c>
      <c r="J834" s="626" t="s">
        <v>3941</v>
      </c>
      <c r="K834" s="626" t="s">
        <v>3942</v>
      </c>
      <c r="L834" s="627">
        <v>0</v>
      </c>
      <c r="M834" s="627">
        <v>0</v>
      </c>
      <c r="N834" s="626">
        <v>1</v>
      </c>
      <c r="O834" s="690">
        <v>1</v>
      </c>
      <c r="P834" s="627"/>
      <c r="Q834" s="642"/>
      <c r="R834" s="626"/>
      <c r="S834" s="642">
        <v>0</v>
      </c>
      <c r="T834" s="690"/>
      <c r="U834" s="672">
        <v>0</v>
      </c>
    </row>
    <row r="835" spans="1:21" ht="14.4" customHeight="1" x14ac:dyDescent="0.3">
      <c r="A835" s="625">
        <v>50</v>
      </c>
      <c r="B835" s="626" t="s">
        <v>537</v>
      </c>
      <c r="C835" s="626">
        <v>89301502</v>
      </c>
      <c r="D835" s="688" t="s">
        <v>4149</v>
      </c>
      <c r="E835" s="689" t="s">
        <v>3024</v>
      </c>
      <c r="F835" s="626" t="s">
        <v>3007</v>
      </c>
      <c r="G835" s="626" t="s">
        <v>3088</v>
      </c>
      <c r="H835" s="626" t="s">
        <v>1511</v>
      </c>
      <c r="I835" s="626" t="s">
        <v>3828</v>
      </c>
      <c r="J835" s="626" t="s">
        <v>3829</v>
      </c>
      <c r="K835" s="626" t="s">
        <v>3830</v>
      </c>
      <c r="L835" s="627">
        <v>449.57</v>
      </c>
      <c r="M835" s="627">
        <v>899.14</v>
      </c>
      <c r="N835" s="626">
        <v>2</v>
      </c>
      <c r="O835" s="690">
        <v>1</v>
      </c>
      <c r="P835" s="627">
        <v>449.57</v>
      </c>
      <c r="Q835" s="642">
        <v>0.5</v>
      </c>
      <c r="R835" s="626">
        <v>1</v>
      </c>
      <c r="S835" s="642">
        <v>0.5</v>
      </c>
      <c r="T835" s="690">
        <v>0.5</v>
      </c>
      <c r="U835" s="672">
        <v>0.5</v>
      </c>
    </row>
    <row r="836" spans="1:21" ht="14.4" customHeight="1" x14ac:dyDescent="0.3">
      <c r="A836" s="625">
        <v>50</v>
      </c>
      <c r="B836" s="626" t="s">
        <v>537</v>
      </c>
      <c r="C836" s="626">
        <v>89301502</v>
      </c>
      <c r="D836" s="688" t="s">
        <v>4149</v>
      </c>
      <c r="E836" s="689" t="s">
        <v>3024</v>
      </c>
      <c r="F836" s="626" t="s">
        <v>3007</v>
      </c>
      <c r="G836" s="626" t="s">
        <v>3097</v>
      </c>
      <c r="H836" s="626" t="s">
        <v>1511</v>
      </c>
      <c r="I836" s="626" t="s">
        <v>3148</v>
      </c>
      <c r="J836" s="626" t="s">
        <v>2856</v>
      </c>
      <c r="K836" s="626" t="s">
        <v>3117</v>
      </c>
      <c r="L836" s="627">
        <v>168.59</v>
      </c>
      <c r="M836" s="627">
        <v>168.59</v>
      </c>
      <c r="N836" s="626">
        <v>1</v>
      </c>
      <c r="O836" s="690">
        <v>0.5</v>
      </c>
      <c r="P836" s="627"/>
      <c r="Q836" s="642">
        <v>0</v>
      </c>
      <c r="R836" s="626"/>
      <c r="S836" s="642">
        <v>0</v>
      </c>
      <c r="T836" s="690"/>
      <c r="U836" s="672">
        <v>0</v>
      </c>
    </row>
    <row r="837" spans="1:21" ht="14.4" customHeight="1" x14ac:dyDescent="0.3">
      <c r="A837" s="625">
        <v>50</v>
      </c>
      <c r="B837" s="626" t="s">
        <v>537</v>
      </c>
      <c r="C837" s="626">
        <v>89301502</v>
      </c>
      <c r="D837" s="688" t="s">
        <v>4149</v>
      </c>
      <c r="E837" s="689" t="s">
        <v>3024</v>
      </c>
      <c r="F837" s="626" t="s">
        <v>3007</v>
      </c>
      <c r="G837" s="626" t="s">
        <v>3101</v>
      </c>
      <c r="H837" s="626" t="s">
        <v>1511</v>
      </c>
      <c r="I837" s="626" t="s">
        <v>3858</v>
      </c>
      <c r="J837" s="626" t="s">
        <v>3364</v>
      </c>
      <c r="K837" s="626" t="s">
        <v>1403</v>
      </c>
      <c r="L837" s="627">
        <v>716.43</v>
      </c>
      <c r="M837" s="627">
        <v>716.43</v>
      </c>
      <c r="N837" s="626">
        <v>1</v>
      </c>
      <c r="O837" s="690">
        <v>0.5</v>
      </c>
      <c r="P837" s="627"/>
      <c r="Q837" s="642">
        <v>0</v>
      </c>
      <c r="R837" s="626"/>
      <c r="S837" s="642">
        <v>0</v>
      </c>
      <c r="T837" s="690"/>
      <c r="U837" s="672">
        <v>0</v>
      </c>
    </row>
    <row r="838" spans="1:21" ht="14.4" customHeight="1" x14ac:dyDescent="0.3">
      <c r="A838" s="625">
        <v>50</v>
      </c>
      <c r="B838" s="626" t="s">
        <v>537</v>
      </c>
      <c r="C838" s="626">
        <v>89301502</v>
      </c>
      <c r="D838" s="688" t="s">
        <v>4149</v>
      </c>
      <c r="E838" s="689" t="s">
        <v>3024</v>
      </c>
      <c r="F838" s="626" t="s">
        <v>3007</v>
      </c>
      <c r="G838" s="626" t="s">
        <v>3101</v>
      </c>
      <c r="H838" s="626" t="s">
        <v>1511</v>
      </c>
      <c r="I838" s="626" t="s">
        <v>3214</v>
      </c>
      <c r="J838" s="626" t="s">
        <v>1649</v>
      </c>
      <c r="K838" s="626" t="s">
        <v>3215</v>
      </c>
      <c r="L838" s="627">
        <v>1049.31</v>
      </c>
      <c r="M838" s="627">
        <v>1049.31</v>
      </c>
      <c r="N838" s="626">
        <v>1</v>
      </c>
      <c r="O838" s="690">
        <v>1</v>
      </c>
      <c r="P838" s="627"/>
      <c r="Q838" s="642">
        <v>0</v>
      </c>
      <c r="R838" s="626"/>
      <c r="S838" s="642">
        <v>0</v>
      </c>
      <c r="T838" s="690"/>
      <c r="U838" s="672">
        <v>0</v>
      </c>
    </row>
    <row r="839" spans="1:21" ht="14.4" customHeight="1" x14ac:dyDescent="0.3">
      <c r="A839" s="625">
        <v>50</v>
      </c>
      <c r="B839" s="626" t="s">
        <v>537</v>
      </c>
      <c r="C839" s="626">
        <v>89301502</v>
      </c>
      <c r="D839" s="688" t="s">
        <v>4149</v>
      </c>
      <c r="E839" s="689" t="s">
        <v>3024</v>
      </c>
      <c r="F839" s="626" t="s">
        <v>3007</v>
      </c>
      <c r="G839" s="626" t="s">
        <v>3101</v>
      </c>
      <c r="H839" s="626" t="s">
        <v>1511</v>
      </c>
      <c r="I839" s="626" t="s">
        <v>3214</v>
      </c>
      <c r="J839" s="626" t="s">
        <v>1649</v>
      </c>
      <c r="K839" s="626" t="s">
        <v>3215</v>
      </c>
      <c r="L839" s="627">
        <v>1102.2</v>
      </c>
      <c r="M839" s="627">
        <v>1102.2</v>
      </c>
      <c r="N839" s="626">
        <v>1</v>
      </c>
      <c r="O839" s="690">
        <v>0.5</v>
      </c>
      <c r="P839" s="627"/>
      <c r="Q839" s="642">
        <v>0</v>
      </c>
      <c r="R839" s="626"/>
      <c r="S839" s="642">
        <v>0</v>
      </c>
      <c r="T839" s="690"/>
      <c r="U839" s="672">
        <v>0</v>
      </c>
    </row>
    <row r="840" spans="1:21" ht="14.4" customHeight="1" x14ac:dyDescent="0.3">
      <c r="A840" s="625">
        <v>50</v>
      </c>
      <c r="B840" s="626" t="s">
        <v>537</v>
      </c>
      <c r="C840" s="626">
        <v>89301502</v>
      </c>
      <c r="D840" s="688" t="s">
        <v>4149</v>
      </c>
      <c r="E840" s="689" t="s">
        <v>3024</v>
      </c>
      <c r="F840" s="626" t="s">
        <v>3007</v>
      </c>
      <c r="G840" s="626" t="s">
        <v>3149</v>
      </c>
      <c r="H840" s="626" t="s">
        <v>1511</v>
      </c>
      <c r="I840" s="626" t="s">
        <v>3943</v>
      </c>
      <c r="J840" s="626" t="s">
        <v>3944</v>
      </c>
      <c r="K840" s="626" t="s">
        <v>3945</v>
      </c>
      <c r="L840" s="627">
        <v>678.26</v>
      </c>
      <c r="M840" s="627">
        <v>2034.78</v>
      </c>
      <c r="N840" s="626">
        <v>3</v>
      </c>
      <c r="O840" s="690">
        <v>0.5</v>
      </c>
      <c r="P840" s="627"/>
      <c r="Q840" s="642">
        <v>0</v>
      </c>
      <c r="R840" s="626"/>
      <c r="S840" s="642">
        <v>0</v>
      </c>
      <c r="T840" s="690"/>
      <c r="U840" s="672">
        <v>0</v>
      </c>
    </row>
    <row r="841" spans="1:21" ht="14.4" customHeight="1" x14ac:dyDescent="0.3">
      <c r="A841" s="625">
        <v>50</v>
      </c>
      <c r="B841" s="626" t="s">
        <v>537</v>
      </c>
      <c r="C841" s="626">
        <v>89301502</v>
      </c>
      <c r="D841" s="688" t="s">
        <v>4149</v>
      </c>
      <c r="E841" s="689" t="s">
        <v>3024</v>
      </c>
      <c r="F841" s="626" t="s">
        <v>3007</v>
      </c>
      <c r="G841" s="626" t="s">
        <v>3149</v>
      </c>
      <c r="H841" s="626" t="s">
        <v>1511</v>
      </c>
      <c r="I841" s="626" t="s">
        <v>3946</v>
      </c>
      <c r="J841" s="626" t="s">
        <v>3947</v>
      </c>
      <c r="K841" s="626" t="s">
        <v>3948</v>
      </c>
      <c r="L841" s="627">
        <v>269</v>
      </c>
      <c r="M841" s="627">
        <v>1883</v>
      </c>
      <c r="N841" s="626">
        <v>7</v>
      </c>
      <c r="O841" s="690">
        <v>1</v>
      </c>
      <c r="P841" s="627"/>
      <c r="Q841" s="642">
        <v>0</v>
      </c>
      <c r="R841" s="626"/>
      <c r="S841" s="642">
        <v>0</v>
      </c>
      <c r="T841" s="690"/>
      <c r="U841" s="672">
        <v>0</v>
      </c>
    </row>
    <row r="842" spans="1:21" ht="14.4" customHeight="1" x14ac:dyDescent="0.3">
      <c r="A842" s="625">
        <v>50</v>
      </c>
      <c r="B842" s="626" t="s">
        <v>537</v>
      </c>
      <c r="C842" s="626">
        <v>89301502</v>
      </c>
      <c r="D842" s="688" t="s">
        <v>4149</v>
      </c>
      <c r="E842" s="689" t="s">
        <v>3024</v>
      </c>
      <c r="F842" s="626" t="s">
        <v>3007</v>
      </c>
      <c r="G842" s="626" t="s">
        <v>3284</v>
      </c>
      <c r="H842" s="626" t="s">
        <v>536</v>
      </c>
      <c r="I842" s="626" t="s">
        <v>3949</v>
      </c>
      <c r="J842" s="626" t="s">
        <v>3950</v>
      </c>
      <c r="K842" s="626" t="s">
        <v>3951</v>
      </c>
      <c r="L842" s="627">
        <v>197.21</v>
      </c>
      <c r="M842" s="627">
        <v>197.21</v>
      </c>
      <c r="N842" s="626">
        <v>1</v>
      </c>
      <c r="O842" s="690">
        <v>1</v>
      </c>
      <c r="P842" s="627">
        <v>197.21</v>
      </c>
      <c r="Q842" s="642">
        <v>1</v>
      </c>
      <c r="R842" s="626">
        <v>1</v>
      </c>
      <c r="S842" s="642">
        <v>1</v>
      </c>
      <c r="T842" s="690">
        <v>1</v>
      </c>
      <c r="U842" s="672">
        <v>1</v>
      </c>
    </row>
    <row r="843" spans="1:21" ht="14.4" customHeight="1" x14ac:dyDescent="0.3">
      <c r="A843" s="625">
        <v>50</v>
      </c>
      <c r="B843" s="626" t="s">
        <v>537</v>
      </c>
      <c r="C843" s="626">
        <v>89301502</v>
      </c>
      <c r="D843" s="688" t="s">
        <v>4149</v>
      </c>
      <c r="E843" s="689" t="s">
        <v>3024</v>
      </c>
      <c r="F843" s="626" t="s">
        <v>3007</v>
      </c>
      <c r="G843" s="626" t="s">
        <v>3952</v>
      </c>
      <c r="H843" s="626" t="s">
        <v>536</v>
      </c>
      <c r="I843" s="626" t="s">
        <v>3953</v>
      </c>
      <c r="J843" s="626" t="s">
        <v>3954</v>
      </c>
      <c r="K843" s="626" t="s">
        <v>3955</v>
      </c>
      <c r="L843" s="627">
        <v>101.16</v>
      </c>
      <c r="M843" s="627">
        <v>303.48</v>
      </c>
      <c r="N843" s="626">
        <v>3</v>
      </c>
      <c r="O843" s="690">
        <v>1</v>
      </c>
      <c r="P843" s="627"/>
      <c r="Q843" s="642">
        <v>0</v>
      </c>
      <c r="R843" s="626"/>
      <c r="S843" s="642">
        <v>0</v>
      </c>
      <c r="T843" s="690"/>
      <c r="U843" s="672">
        <v>0</v>
      </c>
    </row>
    <row r="844" spans="1:21" ht="14.4" customHeight="1" x14ac:dyDescent="0.3">
      <c r="A844" s="625">
        <v>50</v>
      </c>
      <c r="B844" s="626" t="s">
        <v>537</v>
      </c>
      <c r="C844" s="626">
        <v>89301502</v>
      </c>
      <c r="D844" s="688" t="s">
        <v>4149</v>
      </c>
      <c r="E844" s="689" t="s">
        <v>3024</v>
      </c>
      <c r="F844" s="626" t="s">
        <v>3007</v>
      </c>
      <c r="G844" s="626" t="s">
        <v>3104</v>
      </c>
      <c r="H844" s="626" t="s">
        <v>536</v>
      </c>
      <c r="I844" s="626" t="s">
        <v>806</v>
      </c>
      <c r="J844" s="626" t="s">
        <v>807</v>
      </c>
      <c r="K844" s="626" t="s">
        <v>3219</v>
      </c>
      <c r="L844" s="627">
        <v>219.94</v>
      </c>
      <c r="M844" s="627">
        <v>659.81999999999994</v>
      </c>
      <c r="N844" s="626">
        <v>3</v>
      </c>
      <c r="O844" s="690">
        <v>1.5</v>
      </c>
      <c r="P844" s="627"/>
      <c r="Q844" s="642">
        <v>0</v>
      </c>
      <c r="R844" s="626"/>
      <c r="S844" s="642">
        <v>0</v>
      </c>
      <c r="T844" s="690"/>
      <c r="U844" s="672">
        <v>0</v>
      </c>
    </row>
    <row r="845" spans="1:21" ht="14.4" customHeight="1" x14ac:dyDescent="0.3">
      <c r="A845" s="625">
        <v>50</v>
      </c>
      <c r="B845" s="626" t="s">
        <v>537</v>
      </c>
      <c r="C845" s="626">
        <v>89301502</v>
      </c>
      <c r="D845" s="688" t="s">
        <v>4149</v>
      </c>
      <c r="E845" s="689" t="s">
        <v>3024</v>
      </c>
      <c r="F845" s="626" t="s">
        <v>3007</v>
      </c>
      <c r="G845" s="626" t="s">
        <v>3104</v>
      </c>
      <c r="H845" s="626" t="s">
        <v>536</v>
      </c>
      <c r="I845" s="626" t="s">
        <v>3883</v>
      </c>
      <c r="J845" s="626" t="s">
        <v>807</v>
      </c>
      <c r="K845" s="626" t="s">
        <v>3884</v>
      </c>
      <c r="L845" s="627">
        <v>0</v>
      </c>
      <c r="M845" s="627">
        <v>0</v>
      </c>
      <c r="N845" s="626">
        <v>1</v>
      </c>
      <c r="O845" s="690">
        <v>0.5</v>
      </c>
      <c r="P845" s="627"/>
      <c r="Q845" s="642"/>
      <c r="R845" s="626"/>
      <c r="S845" s="642">
        <v>0</v>
      </c>
      <c r="T845" s="690"/>
      <c r="U845" s="672">
        <v>0</v>
      </c>
    </row>
    <row r="846" spans="1:21" ht="14.4" customHeight="1" x14ac:dyDescent="0.3">
      <c r="A846" s="625">
        <v>50</v>
      </c>
      <c r="B846" s="626" t="s">
        <v>537</v>
      </c>
      <c r="C846" s="626">
        <v>89301502</v>
      </c>
      <c r="D846" s="688" t="s">
        <v>4149</v>
      </c>
      <c r="E846" s="689" t="s">
        <v>3024</v>
      </c>
      <c r="F846" s="626" t="s">
        <v>3007</v>
      </c>
      <c r="G846" s="626" t="s">
        <v>3107</v>
      </c>
      <c r="H846" s="626" t="s">
        <v>1511</v>
      </c>
      <c r="I846" s="626" t="s">
        <v>3891</v>
      </c>
      <c r="J846" s="626" t="s">
        <v>3223</v>
      </c>
      <c r="K846" s="626" t="s">
        <v>3892</v>
      </c>
      <c r="L846" s="627">
        <v>479.04</v>
      </c>
      <c r="M846" s="627">
        <v>479.04</v>
      </c>
      <c r="N846" s="626">
        <v>1</v>
      </c>
      <c r="O846" s="690">
        <v>1</v>
      </c>
      <c r="P846" s="627"/>
      <c r="Q846" s="642">
        <v>0</v>
      </c>
      <c r="R846" s="626"/>
      <c r="S846" s="642">
        <v>0</v>
      </c>
      <c r="T846" s="690"/>
      <c r="U846" s="672">
        <v>0</v>
      </c>
    </row>
    <row r="847" spans="1:21" ht="14.4" customHeight="1" x14ac:dyDescent="0.3">
      <c r="A847" s="625">
        <v>50</v>
      </c>
      <c r="B847" s="626" t="s">
        <v>537</v>
      </c>
      <c r="C847" s="626">
        <v>89301502</v>
      </c>
      <c r="D847" s="688" t="s">
        <v>4149</v>
      </c>
      <c r="E847" s="689" t="s">
        <v>3024</v>
      </c>
      <c r="F847" s="626" t="s">
        <v>3007</v>
      </c>
      <c r="G847" s="626" t="s">
        <v>3107</v>
      </c>
      <c r="H847" s="626" t="s">
        <v>536</v>
      </c>
      <c r="I847" s="626" t="s">
        <v>3956</v>
      </c>
      <c r="J847" s="626" t="s">
        <v>3957</v>
      </c>
      <c r="K847" s="626" t="s">
        <v>3958</v>
      </c>
      <c r="L847" s="627">
        <v>0</v>
      </c>
      <c r="M847" s="627">
        <v>0</v>
      </c>
      <c r="N847" s="626">
        <v>1</v>
      </c>
      <c r="O847" s="690">
        <v>0.5</v>
      </c>
      <c r="P847" s="627">
        <v>0</v>
      </c>
      <c r="Q847" s="642"/>
      <c r="R847" s="626">
        <v>1</v>
      </c>
      <c r="S847" s="642">
        <v>1</v>
      </c>
      <c r="T847" s="690">
        <v>0.5</v>
      </c>
      <c r="U847" s="672">
        <v>1</v>
      </c>
    </row>
    <row r="848" spans="1:21" ht="14.4" customHeight="1" x14ac:dyDescent="0.3">
      <c r="A848" s="625">
        <v>50</v>
      </c>
      <c r="B848" s="626" t="s">
        <v>537</v>
      </c>
      <c r="C848" s="626">
        <v>89301502</v>
      </c>
      <c r="D848" s="688" t="s">
        <v>4149</v>
      </c>
      <c r="E848" s="689" t="s">
        <v>3024</v>
      </c>
      <c r="F848" s="626" t="s">
        <v>3007</v>
      </c>
      <c r="G848" s="626" t="s">
        <v>3564</v>
      </c>
      <c r="H848" s="626" t="s">
        <v>536</v>
      </c>
      <c r="I848" s="626" t="s">
        <v>3959</v>
      </c>
      <c r="J848" s="626" t="s">
        <v>3960</v>
      </c>
      <c r="K848" s="626" t="s">
        <v>800</v>
      </c>
      <c r="L848" s="627">
        <v>180.95</v>
      </c>
      <c r="M848" s="627">
        <v>542.84999999999991</v>
      </c>
      <c r="N848" s="626">
        <v>3</v>
      </c>
      <c r="O848" s="690">
        <v>1</v>
      </c>
      <c r="P848" s="627">
        <v>542.84999999999991</v>
      </c>
      <c r="Q848" s="642">
        <v>1</v>
      </c>
      <c r="R848" s="626">
        <v>3</v>
      </c>
      <c r="S848" s="642">
        <v>1</v>
      </c>
      <c r="T848" s="690">
        <v>1</v>
      </c>
      <c r="U848" s="672">
        <v>1</v>
      </c>
    </row>
    <row r="849" spans="1:21" ht="14.4" customHeight="1" x14ac:dyDescent="0.3">
      <c r="A849" s="625">
        <v>50</v>
      </c>
      <c r="B849" s="626" t="s">
        <v>537</v>
      </c>
      <c r="C849" s="626">
        <v>89301502</v>
      </c>
      <c r="D849" s="688" t="s">
        <v>4149</v>
      </c>
      <c r="E849" s="689" t="s">
        <v>3024</v>
      </c>
      <c r="F849" s="626" t="s">
        <v>3007</v>
      </c>
      <c r="G849" s="626" t="s">
        <v>3564</v>
      </c>
      <c r="H849" s="626" t="s">
        <v>536</v>
      </c>
      <c r="I849" s="626" t="s">
        <v>3959</v>
      </c>
      <c r="J849" s="626" t="s">
        <v>3960</v>
      </c>
      <c r="K849" s="626" t="s">
        <v>800</v>
      </c>
      <c r="L849" s="627">
        <v>258.10000000000002</v>
      </c>
      <c r="M849" s="627">
        <v>774.30000000000007</v>
      </c>
      <c r="N849" s="626">
        <v>3</v>
      </c>
      <c r="O849" s="690">
        <v>1</v>
      </c>
      <c r="P849" s="627">
        <v>774.30000000000007</v>
      </c>
      <c r="Q849" s="642">
        <v>1</v>
      </c>
      <c r="R849" s="626">
        <v>3</v>
      </c>
      <c r="S849" s="642">
        <v>1</v>
      </c>
      <c r="T849" s="690">
        <v>1</v>
      </c>
      <c r="U849" s="672">
        <v>1</v>
      </c>
    </row>
    <row r="850" spans="1:21" ht="14.4" customHeight="1" x14ac:dyDescent="0.3">
      <c r="A850" s="625">
        <v>50</v>
      </c>
      <c r="B850" s="626" t="s">
        <v>537</v>
      </c>
      <c r="C850" s="626">
        <v>89301502</v>
      </c>
      <c r="D850" s="688" t="s">
        <v>4149</v>
      </c>
      <c r="E850" s="689" t="s">
        <v>3024</v>
      </c>
      <c r="F850" s="626" t="s">
        <v>3007</v>
      </c>
      <c r="G850" s="626" t="s">
        <v>3564</v>
      </c>
      <c r="H850" s="626" t="s">
        <v>536</v>
      </c>
      <c r="I850" s="626" t="s">
        <v>3565</v>
      </c>
      <c r="J850" s="626" t="s">
        <v>3566</v>
      </c>
      <c r="K850" s="626" t="s">
        <v>800</v>
      </c>
      <c r="L850" s="627">
        <v>199.71</v>
      </c>
      <c r="M850" s="627">
        <v>199.71</v>
      </c>
      <c r="N850" s="626">
        <v>1</v>
      </c>
      <c r="O850" s="690">
        <v>1</v>
      </c>
      <c r="P850" s="627"/>
      <c r="Q850" s="642">
        <v>0</v>
      </c>
      <c r="R850" s="626"/>
      <c r="S850" s="642">
        <v>0</v>
      </c>
      <c r="T850" s="690"/>
      <c r="U850" s="672">
        <v>0</v>
      </c>
    </row>
    <row r="851" spans="1:21" ht="14.4" customHeight="1" x14ac:dyDescent="0.3">
      <c r="A851" s="625">
        <v>50</v>
      </c>
      <c r="B851" s="626" t="s">
        <v>537</v>
      </c>
      <c r="C851" s="626">
        <v>89301502</v>
      </c>
      <c r="D851" s="688" t="s">
        <v>4149</v>
      </c>
      <c r="E851" s="689" t="s">
        <v>3024</v>
      </c>
      <c r="F851" s="626" t="s">
        <v>3007</v>
      </c>
      <c r="G851" s="626" t="s">
        <v>3569</v>
      </c>
      <c r="H851" s="626" t="s">
        <v>536</v>
      </c>
      <c r="I851" s="626" t="s">
        <v>3961</v>
      </c>
      <c r="J851" s="626" t="s">
        <v>3570</v>
      </c>
      <c r="K851" s="626" t="s">
        <v>3540</v>
      </c>
      <c r="L851" s="627">
        <v>0</v>
      </c>
      <c r="M851" s="627">
        <v>0</v>
      </c>
      <c r="N851" s="626">
        <v>1</v>
      </c>
      <c r="O851" s="690">
        <v>0.5</v>
      </c>
      <c r="P851" s="627"/>
      <c r="Q851" s="642"/>
      <c r="R851" s="626"/>
      <c r="S851" s="642">
        <v>0</v>
      </c>
      <c r="T851" s="690"/>
      <c r="U851" s="672">
        <v>0</v>
      </c>
    </row>
    <row r="852" spans="1:21" ht="14.4" customHeight="1" x14ac:dyDescent="0.3">
      <c r="A852" s="625">
        <v>50</v>
      </c>
      <c r="B852" s="626" t="s">
        <v>537</v>
      </c>
      <c r="C852" s="626">
        <v>89301502</v>
      </c>
      <c r="D852" s="688" t="s">
        <v>4149</v>
      </c>
      <c r="E852" s="689" t="s">
        <v>3024</v>
      </c>
      <c r="F852" s="626" t="s">
        <v>3007</v>
      </c>
      <c r="G852" s="626" t="s">
        <v>3962</v>
      </c>
      <c r="H852" s="626" t="s">
        <v>536</v>
      </c>
      <c r="I852" s="626" t="s">
        <v>3963</v>
      </c>
      <c r="J852" s="626" t="s">
        <v>3964</v>
      </c>
      <c r="K852" s="626" t="s">
        <v>3451</v>
      </c>
      <c r="L852" s="627">
        <v>0</v>
      </c>
      <c r="M852" s="627">
        <v>0</v>
      </c>
      <c r="N852" s="626">
        <v>1</v>
      </c>
      <c r="O852" s="690">
        <v>1</v>
      </c>
      <c r="P852" s="627">
        <v>0</v>
      </c>
      <c r="Q852" s="642"/>
      <c r="R852" s="626">
        <v>1</v>
      </c>
      <c r="S852" s="642">
        <v>1</v>
      </c>
      <c r="T852" s="690">
        <v>1</v>
      </c>
      <c r="U852" s="672">
        <v>1</v>
      </c>
    </row>
    <row r="853" spans="1:21" ht="14.4" customHeight="1" x14ac:dyDescent="0.3">
      <c r="A853" s="625">
        <v>50</v>
      </c>
      <c r="B853" s="626" t="s">
        <v>537</v>
      </c>
      <c r="C853" s="626">
        <v>89301502</v>
      </c>
      <c r="D853" s="688" t="s">
        <v>4149</v>
      </c>
      <c r="E853" s="689" t="s">
        <v>3024</v>
      </c>
      <c r="F853" s="626" t="s">
        <v>3007</v>
      </c>
      <c r="G853" s="626" t="s">
        <v>3185</v>
      </c>
      <c r="H853" s="626" t="s">
        <v>536</v>
      </c>
      <c r="I853" s="626" t="s">
        <v>1262</v>
      </c>
      <c r="J853" s="626" t="s">
        <v>1195</v>
      </c>
      <c r="K853" s="626" t="s">
        <v>1097</v>
      </c>
      <c r="L853" s="627">
        <v>60.97</v>
      </c>
      <c r="M853" s="627">
        <v>60.97</v>
      </c>
      <c r="N853" s="626">
        <v>1</v>
      </c>
      <c r="O853" s="690">
        <v>1</v>
      </c>
      <c r="P853" s="627">
        <v>60.97</v>
      </c>
      <c r="Q853" s="642">
        <v>1</v>
      </c>
      <c r="R853" s="626">
        <v>1</v>
      </c>
      <c r="S853" s="642">
        <v>1</v>
      </c>
      <c r="T853" s="690">
        <v>1</v>
      </c>
      <c r="U853" s="672">
        <v>1</v>
      </c>
    </row>
    <row r="854" spans="1:21" ht="14.4" customHeight="1" x14ac:dyDescent="0.3">
      <c r="A854" s="625">
        <v>50</v>
      </c>
      <c r="B854" s="626" t="s">
        <v>537</v>
      </c>
      <c r="C854" s="626">
        <v>89301502</v>
      </c>
      <c r="D854" s="688" t="s">
        <v>4149</v>
      </c>
      <c r="E854" s="689" t="s">
        <v>3024</v>
      </c>
      <c r="F854" s="626" t="s">
        <v>3007</v>
      </c>
      <c r="G854" s="626" t="s">
        <v>3185</v>
      </c>
      <c r="H854" s="626" t="s">
        <v>536</v>
      </c>
      <c r="I854" s="626" t="s">
        <v>3965</v>
      </c>
      <c r="J854" s="626" t="s">
        <v>3966</v>
      </c>
      <c r="K854" s="626" t="s">
        <v>773</v>
      </c>
      <c r="L854" s="627">
        <v>121.94</v>
      </c>
      <c r="M854" s="627">
        <v>121.94</v>
      </c>
      <c r="N854" s="626">
        <v>1</v>
      </c>
      <c r="O854" s="690">
        <v>1</v>
      </c>
      <c r="P854" s="627">
        <v>121.94</v>
      </c>
      <c r="Q854" s="642">
        <v>1</v>
      </c>
      <c r="R854" s="626">
        <v>1</v>
      </c>
      <c r="S854" s="642">
        <v>1</v>
      </c>
      <c r="T854" s="690">
        <v>1</v>
      </c>
      <c r="U854" s="672">
        <v>1</v>
      </c>
    </row>
    <row r="855" spans="1:21" ht="14.4" customHeight="1" x14ac:dyDescent="0.3">
      <c r="A855" s="625">
        <v>50</v>
      </c>
      <c r="B855" s="626" t="s">
        <v>537</v>
      </c>
      <c r="C855" s="626">
        <v>89301502</v>
      </c>
      <c r="D855" s="688" t="s">
        <v>4149</v>
      </c>
      <c r="E855" s="689" t="s">
        <v>3024</v>
      </c>
      <c r="F855" s="626" t="s">
        <v>3007</v>
      </c>
      <c r="G855" s="626" t="s">
        <v>3114</v>
      </c>
      <c r="H855" s="626" t="s">
        <v>1511</v>
      </c>
      <c r="I855" s="626" t="s">
        <v>3115</v>
      </c>
      <c r="J855" s="626" t="s">
        <v>3116</v>
      </c>
      <c r="K855" s="626" t="s">
        <v>3117</v>
      </c>
      <c r="L855" s="627">
        <v>96.57</v>
      </c>
      <c r="M855" s="627">
        <v>96.57</v>
      </c>
      <c r="N855" s="626">
        <v>1</v>
      </c>
      <c r="O855" s="690">
        <v>0.5</v>
      </c>
      <c r="P855" s="627"/>
      <c r="Q855" s="642">
        <v>0</v>
      </c>
      <c r="R855" s="626"/>
      <c r="S855" s="642">
        <v>0</v>
      </c>
      <c r="T855" s="690"/>
      <c r="U855" s="672">
        <v>0</v>
      </c>
    </row>
    <row r="856" spans="1:21" ht="14.4" customHeight="1" x14ac:dyDescent="0.3">
      <c r="A856" s="625">
        <v>50</v>
      </c>
      <c r="B856" s="626" t="s">
        <v>537</v>
      </c>
      <c r="C856" s="626">
        <v>89301502</v>
      </c>
      <c r="D856" s="688" t="s">
        <v>4149</v>
      </c>
      <c r="E856" s="689" t="s">
        <v>3024</v>
      </c>
      <c r="F856" s="626" t="s">
        <v>3007</v>
      </c>
      <c r="G856" s="626" t="s">
        <v>3114</v>
      </c>
      <c r="H856" s="626" t="s">
        <v>1511</v>
      </c>
      <c r="I856" s="626" t="s">
        <v>3287</v>
      </c>
      <c r="J856" s="626" t="s">
        <v>3116</v>
      </c>
      <c r="K856" s="626" t="s">
        <v>1661</v>
      </c>
      <c r="L856" s="627">
        <v>193.14</v>
      </c>
      <c r="M856" s="627">
        <v>193.14</v>
      </c>
      <c r="N856" s="626">
        <v>1</v>
      </c>
      <c r="O856" s="690">
        <v>1</v>
      </c>
      <c r="P856" s="627"/>
      <c r="Q856" s="642">
        <v>0</v>
      </c>
      <c r="R856" s="626"/>
      <c r="S856" s="642">
        <v>0</v>
      </c>
      <c r="T856" s="690"/>
      <c r="U856" s="672">
        <v>0</v>
      </c>
    </row>
    <row r="857" spans="1:21" ht="14.4" customHeight="1" x14ac:dyDescent="0.3">
      <c r="A857" s="625">
        <v>50</v>
      </c>
      <c r="B857" s="626" t="s">
        <v>537</v>
      </c>
      <c r="C857" s="626">
        <v>89301502</v>
      </c>
      <c r="D857" s="688" t="s">
        <v>4149</v>
      </c>
      <c r="E857" s="689" t="s">
        <v>3024</v>
      </c>
      <c r="F857" s="626" t="s">
        <v>3007</v>
      </c>
      <c r="G857" s="626" t="s">
        <v>3114</v>
      </c>
      <c r="H857" s="626" t="s">
        <v>1511</v>
      </c>
      <c r="I857" s="626" t="s">
        <v>1715</v>
      </c>
      <c r="J857" s="626" t="s">
        <v>2822</v>
      </c>
      <c r="K857" s="626" t="s">
        <v>2823</v>
      </c>
      <c r="L857" s="627">
        <v>156.25</v>
      </c>
      <c r="M857" s="627">
        <v>156.25</v>
      </c>
      <c r="N857" s="626">
        <v>1</v>
      </c>
      <c r="O857" s="690">
        <v>0.5</v>
      </c>
      <c r="P857" s="627"/>
      <c r="Q857" s="642">
        <v>0</v>
      </c>
      <c r="R857" s="626"/>
      <c r="S857" s="642">
        <v>0</v>
      </c>
      <c r="T857" s="690"/>
      <c r="U857" s="672">
        <v>0</v>
      </c>
    </row>
    <row r="858" spans="1:21" ht="14.4" customHeight="1" x14ac:dyDescent="0.3">
      <c r="A858" s="625">
        <v>50</v>
      </c>
      <c r="B858" s="626" t="s">
        <v>537</v>
      </c>
      <c r="C858" s="626">
        <v>89301502</v>
      </c>
      <c r="D858" s="688" t="s">
        <v>4149</v>
      </c>
      <c r="E858" s="689" t="s">
        <v>3024</v>
      </c>
      <c r="F858" s="626" t="s">
        <v>3007</v>
      </c>
      <c r="G858" s="626" t="s">
        <v>3659</v>
      </c>
      <c r="H858" s="626" t="s">
        <v>536</v>
      </c>
      <c r="I858" s="626" t="s">
        <v>3967</v>
      </c>
      <c r="J858" s="626" t="s">
        <v>3968</v>
      </c>
      <c r="K858" s="626" t="s">
        <v>1720</v>
      </c>
      <c r="L858" s="627">
        <v>0</v>
      </c>
      <c r="M858" s="627">
        <v>0</v>
      </c>
      <c r="N858" s="626">
        <v>1</v>
      </c>
      <c r="O858" s="690">
        <v>0.5</v>
      </c>
      <c r="P858" s="627"/>
      <c r="Q858" s="642"/>
      <c r="R858" s="626"/>
      <c r="S858" s="642">
        <v>0</v>
      </c>
      <c r="T858" s="690"/>
      <c r="U858" s="672">
        <v>0</v>
      </c>
    </row>
    <row r="859" spans="1:21" ht="14.4" customHeight="1" x14ac:dyDescent="0.3">
      <c r="A859" s="625">
        <v>50</v>
      </c>
      <c r="B859" s="626" t="s">
        <v>537</v>
      </c>
      <c r="C859" s="626">
        <v>89301502</v>
      </c>
      <c r="D859" s="688" t="s">
        <v>4149</v>
      </c>
      <c r="E859" s="689" t="s">
        <v>3024</v>
      </c>
      <c r="F859" s="626" t="s">
        <v>3009</v>
      </c>
      <c r="G859" s="626" t="s">
        <v>3579</v>
      </c>
      <c r="H859" s="626" t="s">
        <v>536</v>
      </c>
      <c r="I859" s="626" t="s">
        <v>3580</v>
      </c>
      <c r="J859" s="626" t="s">
        <v>3581</v>
      </c>
      <c r="K859" s="626" t="s">
        <v>3582</v>
      </c>
      <c r="L859" s="627">
        <v>38.97</v>
      </c>
      <c r="M859" s="627">
        <v>15432.119999999968</v>
      </c>
      <c r="N859" s="626">
        <v>396</v>
      </c>
      <c r="O859" s="690">
        <v>99</v>
      </c>
      <c r="P859" s="627">
        <v>15276.239999999969</v>
      </c>
      <c r="Q859" s="642">
        <v>0.98989898989898994</v>
      </c>
      <c r="R859" s="626">
        <v>392</v>
      </c>
      <c r="S859" s="642">
        <v>0.98989898989898994</v>
      </c>
      <c r="T859" s="690">
        <v>98</v>
      </c>
      <c r="U859" s="672">
        <v>0.98989898989898994</v>
      </c>
    </row>
    <row r="860" spans="1:21" ht="14.4" customHeight="1" x14ac:dyDescent="0.3">
      <c r="A860" s="625">
        <v>50</v>
      </c>
      <c r="B860" s="626" t="s">
        <v>537</v>
      </c>
      <c r="C860" s="626">
        <v>89301502</v>
      </c>
      <c r="D860" s="688" t="s">
        <v>4149</v>
      </c>
      <c r="E860" s="689" t="s">
        <v>3024</v>
      </c>
      <c r="F860" s="626" t="s">
        <v>3009</v>
      </c>
      <c r="G860" s="626" t="s">
        <v>3583</v>
      </c>
      <c r="H860" s="626" t="s">
        <v>536</v>
      </c>
      <c r="I860" s="626" t="s">
        <v>3584</v>
      </c>
      <c r="J860" s="626" t="s">
        <v>3585</v>
      </c>
      <c r="K860" s="626" t="s">
        <v>3586</v>
      </c>
      <c r="L860" s="627">
        <v>378.48</v>
      </c>
      <c r="M860" s="627">
        <v>8705.0399999999954</v>
      </c>
      <c r="N860" s="626">
        <v>23</v>
      </c>
      <c r="O860" s="690">
        <v>23</v>
      </c>
      <c r="P860" s="627">
        <v>8705.0399999999954</v>
      </c>
      <c r="Q860" s="642">
        <v>1</v>
      </c>
      <c r="R860" s="626">
        <v>23</v>
      </c>
      <c r="S860" s="642">
        <v>1</v>
      </c>
      <c r="T860" s="690">
        <v>23</v>
      </c>
      <c r="U860" s="672">
        <v>1</v>
      </c>
    </row>
    <row r="861" spans="1:21" ht="14.4" customHeight="1" x14ac:dyDescent="0.3">
      <c r="A861" s="625">
        <v>50</v>
      </c>
      <c r="B861" s="626" t="s">
        <v>537</v>
      </c>
      <c r="C861" s="626">
        <v>89301502</v>
      </c>
      <c r="D861" s="688" t="s">
        <v>4149</v>
      </c>
      <c r="E861" s="689" t="s">
        <v>3024</v>
      </c>
      <c r="F861" s="626" t="s">
        <v>3009</v>
      </c>
      <c r="G861" s="626" t="s">
        <v>3583</v>
      </c>
      <c r="H861" s="626" t="s">
        <v>536</v>
      </c>
      <c r="I861" s="626" t="s">
        <v>3587</v>
      </c>
      <c r="J861" s="626" t="s">
        <v>3588</v>
      </c>
      <c r="K861" s="626" t="s">
        <v>3589</v>
      </c>
      <c r="L861" s="627">
        <v>378.48</v>
      </c>
      <c r="M861" s="627">
        <v>7191.1199999999972</v>
      </c>
      <c r="N861" s="626">
        <v>19</v>
      </c>
      <c r="O861" s="690">
        <v>19</v>
      </c>
      <c r="P861" s="627">
        <v>7191.1199999999972</v>
      </c>
      <c r="Q861" s="642">
        <v>1</v>
      </c>
      <c r="R861" s="626">
        <v>19</v>
      </c>
      <c r="S861" s="642">
        <v>1</v>
      </c>
      <c r="T861" s="690">
        <v>19</v>
      </c>
      <c r="U861" s="672">
        <v>1</v>
      </c>
    </row>
    <row r="862" spans="1:21" ht="14.4" customHeight="1" x14ac:dyDescent="0.3">
      <c r="A862" s="625">
        <v>50</v>
      </c>
      <c r="B862" s="626" t="s">
        <v>537</v>
      </c>
      <c r="C862" s="626">
        <v>89301502</v>
      </c>
      <c r="D862" s="688" t="s">
        <v>4149</v>
      </c>
      <c r="E862" s="689" t="s">
        <v>3025</v>
      </c>
      <c r="F862" s="626" t="s">
        <v>3007</v>
      </c>
      <c r="G862" s="626" t="s">
        <v>3969</v>
      </c>
      <c r="H862" s="626" t="s">
        <v>536</v>
      </c>
      <c r="I862" s="626" t="s">
        <v>3970</v>
      </c>
      <c r="J862" s="626" t="s">
        <v>3971</v>
      </c>
      <c r="K862" s="626" t="s">
        <v>3972</v>
      </c>
      <c r="L862" s="627">
        <v>113.04</v>
      </c>
      <c r="M862" s="627">
        <v>113.04</v>
      </c>
      <c r="N862" s="626">
        <v>1</v>
      </c>
      <c r="O862" s="690">
        <v>0.5</v>
      </c>
      <c r="P862" s="627">
        <v>113.04</v>
      </c>
      <c r="Q862" s="642">
        <v>1</v>
      </c>
      <c r="R862" s="626">
        <v>1</v>
      </c>
      <c r="S862" s="642">
        <v>1</v>
      </c>
      <c r="T862" s="690">
        <v>0.5</v>
      </c>
      <c r="U862" s="672">
        <v>1</v>
      </c>
    </row>
    <row r="863" spans="1:21" ht="14.4" customHeight="1" x14ac:dyDescent="0.3">
      <c r="A863" s="625">
        <v>50</v>
      </c>
      <c r="B863" s="626" t="s">
        <v>537</v>
      </c>
      <c r="C863" s="626">
        <v>89301502</v>
      </c>
      <c r="D863" s="688" t="s">
        <v>4149</v>
      </c>
      <c r="E863" s="689" t="s">
        <v>3025</v>
      </c>
      <c r="F863" s="626" t="s">
        <v>3007</v>
      </c>
      <c r="G863" s="626" t="s">
        <v>3073</v>
      </c>
      <c r="H863" s="626" t="s">
        <v>536</v>
      </c>
      <c r="I863" s="626" t="s">
        <v>3973</v>
      </c>
      <c r="J863" s="626" t="s">
        <v>1205</v>
      </c>
      <c r="K863" s="626" t="s">
        <v>3974</v>
      </c>
      <c r="L863" s="627">
        <v>60.07</v>
      </c>
      <c r="M863" s="627">
        <v>180.21</v>
      </c>
      <c r="N863" s="626">
        <v>3</v>
      </c>
      <c r="O863" s="690">
        <v>2</v>
      </c>
      <c r="P863" s="627">
        <v>180.21</v>
      </c>
      <c r="Q863" s="642">
        <v>1</v>
      </c>
      <c r="R863" s="626">
        <v>3</v>
      </c>
      <c r="S863" s="642">
        <v>1</v>
      </c>
      <c r="T863" s="690">
        <v>2</v>
      </c>
      <c r="U863" s="672">
        <v>1</v>
      </c>
    </row>
    <row r="864" spans="1:21" ht="14.4" customHeight="1" x14ac:dyDescent="0.3">
      <c r="A864" s="625">
        <v>50</v>
      </c>
      <c r="B864" s="626" t="s">
        <v>537</v>
      </c>
      <c r="C864" s="626">
        <v>89301502</v>
      </c>
      <c r="D864" s="688" t="s">
        <v>4149</v>
      </c>
      <c r="E864" s="689" t="s">
        <v>3025</v>
      </c>
      <c r="F864" s="626" t="s">
        <v>3007</v>
      </c>
      <c r="G864" s="626" t="s">
        <v>3659</v>
      </c>
      <c r="H864" s="626" t="s">
        <v>536</v>
      </c>
      <c r="I864" s="626" t="s">
        <v>3975</v>
      </c>
      <c r="J864" s="626" t="s">
        <v>3661</v>
      </c>
      <c r="K864" s="626" t="s">
        <v>3662</v>
      </c>
      <c r="L864" s="627">
        <v>0</v>
      </c>
      <c r="M864" s="627">
        <v>0</v>
      </c>
      <c r="N864" s="626">
        <v>1</v>
      </c>
      <c r="O864" s="690">
        <v>0.5</v>
      </c>
      <c r="P864" s="627">
        <v>0</v>
      </c>
      <c r="Q864" s="642"/>
      <c r="R864" s="626">
        <v>1</v>
      </c>
      <c r="S864" s="642">
        <v>1</v>
      </c>
      <c r="T864" s="690">
        <v>0.5</v>
      </c>
      <c r="U864" s="672">
        <v>1</v>
      </c>
    </row>
    <row r="865" spans="1:21" ht="14.4" customHeight="1" x14ac:dyDescent="0.3">
      <c r="A865" s="625">
        <v>50</v>
      </c>
      <c r="B865" s="626" t="s">
        <v>537</v>
      </c>
      <c r="C865" s="626">
        <v>89301502</v>
      </c>
      <c r="D865" s="688" t="s">
        <v>4149</v>
      </c>
      <c r="E865" s="689" t="s">
        <v>3026</v>
      </c>
      <c r="F865" s="626" t="s">
        <v>3007</v>
      </c>
      <c r="G865" s="626" t="s">
        <v>3046</v>
      </c>
      <c r="H865" s="626" t="s">
        <v>536</v>
      </c>
      <c r="I865" s="626" t="s">
        <v>3686</v>
      </c>
      <c r="J865" s="626" t="s">
        <v>3687</v>
      </c>
      <c r="K865" s="626" t="s">
        <v>1720</v>
      </c>
      <c r="L865" s="627">
        <v>60.02</v>
      </c>
      <c r="M865" s="627">
        <v>120.04</v>
      </c>
      <c r="N865" s="626">
        <v>2</v>
      </c>
      <c r="O865" s="690">
        <v>0.5</v>
      </c>
      <c r="P865" s="627">
        <v>120.04</v>
      </c>
      <c r="Q865" s="642">
        <v>1</v>
      </c>
      <c r="R865" s="626">
        <v>2</v>
      </c>
      <c r="S865" s="642">
        <v>1</v>
      </c>
      <c r="T865" s="690">
        <v>0.5</v>
      </c>
      <c r="U865" s="672">
        <v>1</v>
      </c>
    </row>
    <row r="866" spans="1:21" ht="14.4" customHeight="1" x14ac:dyDescent="0.3">
      <c r="A866" s="625">
        <v>50</v>
      </c>
      <c r="B866" s="626" t="s">
        <v>537</v>
      </c>
      <c r="C866" s="626">
        <v>89301502</v>
      </c>
      <c r="D866" s="688" t="s">
        <v>4149</v>
      </c>
      <c r="E866" s="689" t="s">
        <v>3026</v>
      </c>
      <c r="F866" s="626" t="s">
        <v>3007</v>
      </c>
      <c r="G866" s="626" t="s">
        <v>3688</v>
      </c>
      <c r="H866" s="626" t="s">
        <v>536</v>
      </c>
      <c r="I866" s="626" t="s">
        <v>958</v>
      </c>
      <c r="J866" s="626" t="s">
        <v>3689</v>
      </c>
      <c r="K866" s="626" t="s">
        <v>1653</v>
      </c>
      <c r="L866" s="627">
        <v>0</v>
      </c>
      <c r="M866" s="627">
        <v>0</v>
      </c>
      <c r="N866" s="626">
        <v>1</v>
      </c>
      <c r="O866" s="690">
        <v>0.5</v>
      </c>
      <c r="P866" s="627">
        <v>0</v>
      </c>
      <c r="Q866" s="642"/>
      <c r="R866" s="626">
        <v>1</v>
      </c>
      <c r="S866" s="642">
        <v>1</v>
      </c>
      <c r="T866" s="690">
        <v>0.5</v>
      </c>
      <c r="U866" s="672">
        <v>1</v>
      </c>
    </row>
    <row r="867" spans="1:21" ht="14.4" customHeight="1" x14ac:dyDescent="0.3">
      <c r="A867" s="625">
        <v>50</v>
      </c>
      <c r="B867" s="626" t="s">
        <v>537</v>
      </c>
      <c r="C867" s="626">
        <v>89301502</v>
      </c>
      <c r="D867" s="688" t="s">
        <v>4149</v>
      </c>
      <c r="E867" s="689" t="s">
        <v>3026</v>
      </c>
      <c r="F867" s="626" t="s">
        <v>3007</v>
      </c>
      <c r="G867" s="626" t="s">
        <v>3488</v>
      </c>
      <c r="H867" s="626" t="s">
        <v>1511</v>
      </c>
      <c r="I867" s="626" t="s">
        <v>3489</v>
      </c>
      <c r="J867" s="626" t="s">
        <v>3490</v>
      </c>
      <c r="K867" s="626" t="s">
        <v>3491</v>
      </c>
      <c r="L867" s="627">
        <v>2118.4299999999998</v>
      </c>
      <c r="M867" s="627">
        <v>2118.4299999999998</v>
      </c>
      <c r="N867" s="626">
        <v>1</v>
      </c>
      <c r="O867" s="690">
        <v>1</v>
      </c>
      <c r="P867" s="627">
        <v>2118.4299999999998</v>
      </c>
      <c r="Q867" s="642">
        <v>1</v>
      </c>
      <c r="R867" s="626">
        <v>1</v>
      </c>
      <c r="S867" s="642">
        <v>1</v>
      </c>
      <c r="T867" s="690">
        <v>1</v>
      </c>
      <c r="U867" s="672">
        <v>1</v>
      </c>
    </row>
    <row r="868" spans="1:21" ht="14.4" customHeight="1" x14ac:dyDescent="0.3">
      <c r="A868" s="625">
        <v>50</v>
      </c>
      <c r="B868" s="626" t="s">
        <v>537</v>
      </c>
      <c r="C868" s="626">
        <v>89301502</v>
      </c>
      <c r="D868" s="688" t="s">
        <v>4149</v>
      </c>
      <c r="E868" s="689" t="s">
        <v>3026</v>
      </c>
      <c r="F868" s="626" t="s">
        <v>3007</v>
      </c>
      <c r="G868" s="626" t="s">
        <v>3391</v>
      </c>
      <c r="H868" s="626" t="s">
        <v>536</v>
      </c>
      <c r="I868" s="626" t="s">
        <v>3976</v>
      </c>
      <c r="J868" s="626" t="s">
        <v>3977</v>
      </c>
      <c r="K868" s="626" t="s">
        <v>2855</v>
      </c>
      <c r="L868" s="627">
        <v>34.43</v>
      </c>
      <c r="M868" s="627">
        <v>34.43</v>
      </c>
      <c r="N868" s="626">
        <v>1</v>
      </c>
      <c r="O868" s="690">
        <v>0.5</v>
      </c>
      <c r="P868" s="627">
        <v>34.43</v>
      </c>
      <c r="Q868" s="642">
        <v>1</v>
      </c>
      <c r="R868" s="626">
        <v>1</v>
      </c>
      <c r="S868" s="642">
        <v>1</v>
      </c>
      <c r="T868" s="690">
        <v>0.5</v>
      </c>
      <c r="U868" s="672">
        <v>1</v>
      </c>
    </row>
    <row r="869" spans="1:21" ht="14.4" customHeight="1" x14ac:dyDescent="0.3">
      <c r="A869" s="625">
        <v>50</v>
      </c>
      <c r="B869" s="626" t="s">
        <v>537</v>
      </c>
      <c r="C869" s="626">
        <v>89301502</v>
      </c>
      <c r="D869" s="688" t="s">
        <v>4149</v>
      </c>
      <c r="E869" s="689" t="s">
        <v>3026</v>
      </c>
      <c r="F869" s="626" t="s">
        <v>3007</v>
      </c>
      <c r="G869" s="626" t="s">
        <v>3978</v>
      </c>
      <c r="H869" s="626" t="s">
        <v>536</v>
      </c>
      <c r="I869" s="626" t="s">
        <v>3979</v>
      </c>
      <c r="J869" s="626" t="s">
        <v>3980</v>
      </c>
      <c r="K869" s="626" t="s">
        <v>3061</v>
      </c>
      <c r="L869" s="627">
        <v>0</v>
      </c>
      <c r="M869" s="627">
        <v>0</v>
      </c>
      <c r="N869" s="626">
        <v>1</v>
      </c>
      <c r="O869" s="690">
        <v>0.5</v>
      </c>
      <c r="P869" s="627">
        <v>0</v>
      </c>
      <c r="Q869" s="642"/>
      <c r="R869" s="626">
        <v>1</v>
      </c>
      <c r="S869" s="642">
        <v>1</v>
      </c>
      <c r="T869" s="690">
        <v>0.5</v>
      </c>
      <c r="U869" s="672">
        <v>1</v>
      </c>
    </row>
    <row r="870" spans="1:21" ht="14.4" customHeight="1" x14ac:dyDescent="0.3">
      <c r="A870" s="625">
        <v>50</v>
      </c>
      <c r="B870" s="626" t="s">
        <v>537</v>
      </c>
      <c r="C870" s="626">
        <v>89301502</v>
      </c>
      <c r="D870" s="688" t="s">
        <v>4149</v>
      </c>
      <c r="E870" s="689" t="s">
        <v>3026</v>
      </c>
      <c r="F870" s="626" t="s">
        <v>3007</v>
      </c>
      <c r="G870" s="626" t="s">
        <v>3097</v>
      </c>
      <c r="H870" s="626" t="s">
        <v>536</v>
      </c>
      <c r="I870" s="626" t="s">
        <v>3851</v>
      </c>
      <c r="J870" s="626" t="s">
        <v>2856</v>
      </c>
      <c r="K870" s="626" t="s">
        <v>1661</v>
      </c>
      <c r="L870" s="627">
        <v>337.17</v>
      </c>
      <c r="M870" s="627">
        <v>337.17</v>
      </c>
      <c r="N870" s="626">
        <v>1</v>
      </c>
      <c r="O870" s="690">
        <v>1</v>
      </c>
      <c r="P870" s="627"/>
      <c r="Q870" s="642">
        <v>0</v>
      </c>
      <c r="R870" s="626"/>
      <c r="S870" s="642">
        <v>0</v>
      </c>
      <c r="T870" s="690"/>
      <c r="U870" s="672">
        <v>0</v>
      </c>
    </row>
    <row r="871" spans="1:21" ht="14.4" customHeight="1" x14ac:dyDescent="0.3">
      <c r="A871" s="625">
        <v>50</v>
      </c>
      <c r="B871" s="626" t="s">
        <v>537</v>
      </c>
      <c r="C871" s="626">
        <v>89301502</v>
      </c>
      <c r="D871" s="688" t="s">
        <v>4149</v>
      </c>
      <c r="E871" s="689" t="s">
        <v>3026</v>
      </c>
      <c r="F871" s="626" t="s">
        <v>3007</v>
      </c>
      <c r="G871" s="626" t="s">
        <v>3981</v>
      </c>
      <c r="H871" s="626" t="s">
        <v>536</v>
      </c>
      <c r="I871" s="626" t="s">
        <v>3982</v>
      </c>
      <c r="J871" s="626" t="s">
        <v>3983</v>
      </c>
      <c r="K871" s="626" t="s">
        <v>3984</v>
      </c>
      <c r="L871" s="627">
        <v>0</v>
      </c>
      <c r="M871" s="627">
        <v>0</v>
      </c>
      <c r="N871" s="626">
        <v>1</v>
      </c>
      <c r="O871" s="690">
        <v>1</v>
      </c>
      <c r="P871" s="627">
        <v>0</v>
      </c>
      <c r="Q871" s="642"/>
      <c r="R871" s="626">
        <v>1</v>
      </c>
      <c r="S871" s="642">
        <v>1</v>
      </c>
      <c r="T871" s="690">
        <v>1</v>
      </c>
      <c r="U871" s="672">
        <v>1</v>
      </c>
    </row>
    <row r="872" spans="1:21" ht="14.4" customHeight="1" x14ac:dyDescent="0.3">
      <c r="A872" s="625">
        <v>50</v>
      </c>
      <c r="B872" s="626" t="s">
        <v>537</v>
      </c>
      <c r="C872" s="626">
        <v>89301502</v>
      </c>
      <c r="D872" s="688" t="s">
        <v>4149</v>
      </c>
      <c r="E872" s="689" t="s">
        <v>3026</v>
      </c>
      <c r="F872" s="626" t="s">
        <v>3007</v>
      </c>
      <c r="G872" s="626" t="s">
        <v>3293</v>
      </c>
      <c r="H872" s="626" t="s">
        <v>536</v>
      </c>
      <c r="I872" s="626" t="s">
        <v>3985</v>
      </c>
      <c r="J872" s="626" t="s">
        <v>3986</v>
      </c>
      <c r="K872" s="626" t="s">
        <v>3987</v>
      </c>
      <c r="L872" s="627">
        <v>0</v>
      </c>
      <c r="M872" s="627">
        <v>0</v>
      </c>
      <c r="N872" s="626">
        <v>1</v>
      </c>
      <c r="O872" s="690">
        <v>1</v>
      </c>
      <c r="P872" s="627">
        <v>0</v>
      </c>
      <c r="Q872" s="642"/>
      <c r="R872" s="626">
        <v>1</v>
      </c>
      <c r="S872" s="642">
        <v>1</v>
      </c>
      <c r="T872" s="690">
        <v>1</v>
      </c>
      <c r="U872" s="672">
        <v>1</v>
      </c>
    </row>
    <row r="873" spans="1:21" ht="14.4" customHeight="1" x14ac:dyDescent="0.3">
      <c r="A873" s="625">
        <v>50</v>
      </c>
      <c r="B873" s="626" t="s">
        <v>537</v>
      </c>
      <c r="C873" s="626">
        <v>89301502</v>
      </c>
      <c r="D873" s="688" t="s">
        <v>4149</v>
      </c>
      <c r="E873" s="689" t="s">
        <v>3027</v>
      </c>
      <c r="F873" s="626" t="s">
        <v>3007</v>
      </c>
      <c r="G873" s="626" t="s">
        <v>3624</v>
      </c>
      <c r="H873" s="626" t="s">
        <v>536</v>
      </c>
      <c r="I873" s="626" t="s">
        <v>3988</v>
      </c>
      <c r="J873" s="626" t="s">
        <v>3989</v>
      </c>
      <c r="K873" s="626" t="s">
        <v>2902</v>
      </c>
      <c r="L873" s="627">
        <v>48.18</v>
      </c>
      <c r="M873" s="627">
        <v>48.18</v>
      </c>
      <c r="N873" s="626">
        <v>1</v>
      </c>
      <c r="O873" s="690">
        <v>1</v>
      </c>
      <c r="P873" s="627"/>
      <c r="Q873" s="642">
        <v>0</v>
      </c>
      <c r="R873" s="626"/>
      <c r="S873" s="642">
        <v>0</v>
      </c>
      <c r="T873" s="690"/>
      <c r="U873" s="672">
        <v>0</v>
      </c>
    </row>
    <row r="874" spans="1:21" ht="14.4" customHeight="1" x14ac:dyDescent="0.3">
      <c r="A874" s="625">
        <v>50</v>
      </c>
      <c r="B874" s="626" t="s">
        <v>537</v>
      </c>
      <c r="C874" s="626">
        <v>89301502</v>
      </c>
      <c r="D874" s="688" t="s">
        <v>4149</v>
      </c>
      <c r="E874" s="689" t="s">
        <v>3027</v>
      </c>
      <c r="F874" s="626" t="s">
        <v>3007</v>
      </c>
      <c r="G874" s="626" t="s">
        <v>3990</v>
      </c>
      <c r="H874" s="626" t="s">
        <v>536</v>
      </c>
      <c r="I874" s="626" t="s">
        <v>3991</v>
      </c>
      <c r="J874" s="626" t="s">
        <v>3992</v>
      </c>
      <c r="K874" s="626" t="s">
        <v>3993</v>
      </c>
      <c r="L874" s="627">
        <v>124.19</v>
      </c>
      <c r="M874" s="627">
        <v>248.38</v>
      </c>
      <c r="N874" s="626">
        <v>2</v>
      </c>
      <c r="O874" s="690">
        <v>0.5</v>
      </c>
      <c r="P874" s="627"/>
      <c r="Q874" s="642">
        <v>0</v>
      </c>
      <c r="R874" s="626"/>
      <c r="S874" s="642">
        <v>0</v>
      </c>
      <c r="T874" s="690"/>
      <c r="U874" s="672">
        <v>0</v>
      </c>
    </row>
    <row r="875" spans="1:21" ht="14.4" customHeight="1" x14ac:dyDescent="0.3">
      <c r="A875" s="625">
        <v>50</v>
      </c>
      <c r="B875" s="626" t="s">
        <v>537</v>
      </c>
      <c r="C875" s="626">
        <v>89301502</v>
      </c>
      <c r="D875" s="688" t="s">
        <v>4149</v>
      </c>
      <c r="E875" s="689" t="s">
        <v>3027</v>
      </c>
      <c r="F875" s="626" t="s">
        <v>3007</v>
      </c>
      <c r="G875" s="626" t="s">
        <v>3382</v>
      </c>
      <c r="H875" s="626" t="s">
        <v>1511</v>
      </c>
      <c r="I875" s="626" t="s">
        <v>3994</v>
      </c>
      <c r="J875" s="626" t="s">
        <v>3995</v>
      </c>
      <c r="K875" s="626" t="s">
        <v>2909</v>
      </c>
      <c r="L875" s="627">
        <v>52.4</v>
      </c>
      <c r="M875" s="627">
        <v>52.4</v>
      </c>
      <c r="N875" s="626">
        <v>1</v>
      </c>
      <c r="O875" s="690">
        <v>0.5</v>
      </c>
      <c r="P875" s="627">
        <v>52.4</v>
      </c>
      <c r="Q875" s="642">
        <v>1</v>
      </c>
      <c r="R875" s="626">
        <v>1</v>
      </c>
      <c r="S875" s="642">
        <v>1</v>
      </c>
      <c r="T875" s="690">
        <v>0.5</v>
      </c>
      <c r="U875" s="672">
        <v>1</v>
      </c>
    </row>
    <row r="876" spans="1:21" ht="14.4" customHeight="1" x14ac:dyDescent="0.3">
      <c r="A876" s="625">
        <v>50</v>
      </c>
      <c r="B876" s="626" t="s">
        <v>537</v>
      </c>
      <c r="C876" s="626">
        <v>89301502</v>
      </c>
      <c r="D876" s="688" t="s">
        <v>4149</v>
      </c>
      <c r="E876" s="689" t="s">
        <v>3027</v>
      </c>
      <c r="F876" s="626" t="s">
        <v>3007</v>
      </c>
      <c r="G876" s="626" t="s">
        <v>3706</v>
      </c>
      <c r="H876" s="626" t="s">
        <v>536</v>
      </c>
      <c r="I876" s="626" t="s">
        <v>802</v>
      </c>
      <c r="J876" s="626" t="s">
        <v>803</v>
      </c>
      <c r="K876" s="626" t="s">
        <v>804</v>
      </c>
      <c r="L876" s="627">
        <v>137.74</v>
      </c>
      <c r="M876" s="627">
        <v>137.74</v>
      </c>
      <c r="N876" s="626">
        <v>1</v>
      </c>
      <c r="O876" s="690">
        <v>1</v>
      </c>
      <c r="P876" s="627">
        <v>137.74</v>
      </c>
      <c r="Q876" s="642">
        <v>1</v>
      </c>
      <c r="R876" s="626">
        <v>1</v>
      </c>
      <c r="S876" s="642">
        <v>1</v>
      </c>
      <c r="T876" s="690">
        <v>1</v>
      </c>
      <c r="U876" s="672">
        <v>1</v>
      </c>
    </row>
    <row r="877" spans="1:21" ht="14.4" customHeight="1" x14ac:dyDescent="0.3">
      <c r="A877" s="625">
        <v>50</v>
      </c>
      <c r="B877" s="626" t="s">
        <v>537</v>
      </c>
      <c r="C877" s="626">
        <v>89301502</v>
      </c>
      <c r="D877" s="688" t="s">
        <v>4149</v>
      </c>
      <c r="E877" s="689" t="s">
        <v>3027</v>
      </c>
      <c r="F877" s="626" t="s">
        <v>3007</v>
      </c>
      <c r="G877" s="626" t="s">
        <v>3706</v>
      </c>
      <c r="H877" s="626" t="s">
        <v>536</v>
      </c>
      <c r="I877" s="626" t="s">
        <v>3996</v>
      </c>
      <c r="J877" s="626" t="s">
        <v>3997</v>
      </c>
      <c r="K877" s="626" t="s">
        <v>3998</v>
      </c>
      <c r="L877" s="627">
        <v>103.3</v>
      </c>
      <c r="M877" s="627">
        <v>103.3</v>
      </c>
      <c r="N877" s="626">
        <v>1</v>
      </c>
      <c r="O877" s="690">
        <v>1</v>
      </c>
      <c r="P877" s="627">
        <v>103.3</v>
      </c>
      <c r="Q877" s="642">
        <v>1</v>
      </c>
      <c r="R877" s="626">
        <v>1</v>
      </c>
      <c r="S877" s="642">
        <v>1</v>
      </c>
      <c r="T877" s="690">
        <v>1</v>
      </c>
      <c r="U877" s="672">
        <v>1</v>
      </c>
    </row>
    <row r="878" spans="1:21" ht="14.4" customHeight="1" x14ac:dyDescent="0.3">
      <c r="A878" s="625">
        <v>50</v>
      </c>
      <c r="B878" s="626" t="s">
        <v>537</v>
      </c>
      <c r="C878" s="626">
        <v>89301502</v>
      </c>
      <c r="D878" s="688" t="s">
        <v>4149</v>
      </c>
      <c r="E878" s="689" t="s">
        <v>3027</v>
      </c>
      <c r="F878" s="626" t="s">
        <v>3007</v>
      </c>
      <c r="G878" s="626" t="s">
        <v>3052</v>
      </c>
      <c r="H878" s="626" t="s">
        <v>536</v>
      </c>
      <c r="I878" s="626" t="s">
        <v>954</v>
      </c>
      <c r="J878" s="626" t="s">
        <v>1026</v>
      </c>
      <c r="K878" s="626" t="s">
        <v>3053</v>
      </c>
      <c r="L878" s="627">
        <v>128.9</v>
      </c>
      <c r="M878" s="627">
        <v>128.9</v>
      </c>
      <c r="N878" s="626">
        <v>1</v>
      </c>
      <c r="O878" s="690">
        <v>1</v>
      </c>
      <c r="P878" s="627">
        <v>128.9</v>
      </c>
      <c r="Q878" s="642">
        <v>1</v>
      </c>
      <c r="R878" s="626">
        <v>1</v>
      </c>
      <c r="S878" s="642">
        <v>1</v>
      </c>
      <c r="T878" s="690">
        <v>1</v>
      </c>
      <c r="U878" s="672">
        <v>1</v>
      </c>
    </row>
    <row r="879" spans="1:21" ht="14.4" customHeight="1" x14ac:dyDescent="0.3">
      <c r="A879" s="625">
        <v>50</v>
      </c>
      <c r="B879" s="626" t="s">
        <v>537</v>
      </c>
      <c r="C879" s="626">
        <v>89301502</v>
      </c>
      <c r="D879" s="688" t="s">
        <v>4149</v>
      </c>
      <c r="E879" s="689" t="s">
        <v>3027</v>
      </c>
      <c r="F879" s="626" t="s">
        <v>3007</v>
      </c>
      <c r="G879" s="626" t="s">
        <v>3999</v>
      </c>
      <c r="H879" s="626" t="s">
        <v>536</v>
      </c>
      <c r="I879" s="626" t="s">
        <v>4000</v>
      </c>
      <c r="J879" s="626" t="s">
        <v>4001</v>
      </c>
      <c r="K879" s="626" t="s">
        <v>1510</v>
      </c>
      <c r="L879" s="627">
        <v>1313.2</v>
      </c>
      <c r="M879" s="627">
        <v>1313.2</v>
      </c>
      <c r="N879" s="626">
        <v>1</v>
      </c>
      <c r="O879" s="690">
        <v>0.5</v>
      </c>
      <c r="P879" s="627"/>
      <c r="Q879" s="642">
        <v>0</v>
      </c>
      <c r="R879" s="626"/>
      <c r="S879" s="642">
        <v>0</v>
      </c>
      <c r="T879" s="690"/>
      <c r="U879" s="672">
        <v>0</v>
      </c>
    </row>
    <row r="880" spans="1:21" ht="14.4" customHeight="1" x14ac:dyDescent="0.3">
      <c r="A880" s="625">
        <v>50</v>
      </c>
      <c r="B880" s="626" t="s">
        <v>537</v>
      </c>
      <c r="C880" s="626">
        <v>89301502</v>
      </c>
      <c r="D880" s="688" t="s">
        <v>4149</v>
      </c>
      <c r="E880" s="689" t="s">
        <v>3027</v>
      </c>
      <c r="F880" s="626" t="s">
        <v>3007</v>
      </c>
      <c r="G880" s="626" t="s">
        <v>3760</v>
      </c>
      <c r="H880" s="626" t="s">
        <v>1511</v>
      </c>
      <c r="I880" s="626" t="s">
        <v>4002</v>
      </c>
      <c r="J880" s="626" t="s">
        <v>4003</v>
      </c>
      <c r="K880" s="626" t="s">
        <v>4004</v>
      </c>
      <c r="L880" s="627">
        <v>399.92</v>
      </c>
      <c r="M880" s="627">
        <v>799.84</v>
      </c>
      <c r="N880" s="626">
        <v>2</v>
      </c>
      <c r="O880" s="690">
        <v>1</v>
      </c>
      <c r="P880" s="627">
        <v>799.84</v>
      </c>
      <c r="Q880" s="642">
        <v>1</v>
      </c>
      <c r="R880" s="626">
        <v>2</v>
      </c>
      <c r="S880" s="642">
        <v>1</v>
      </c>
      <c r="T880" s="690">
        <v>1</v>
      </c>
      <c r="U880" s="672">
        <v>1</v>
      </c>
    </row>
    <row r="881" spans="1:21" ht="14.4" customHeight="1" x14ac:dyDescent="0.3">
      <c r="A881" s="625">
        <v>50</v>
      </c>
      <c r="B881" s="626" t="s">
        <v>537</v>
      </c>
      <c r="C881" s="626">
        <v>89301502</v>
      </c>
      <c r="D881" s="688" t="s">
        <v>4149</v>
      </c>
      <c r="E881" s="689" t="s">
        <v>3027</v>
      </c>
      <c r="F881" s="626" t="s">
        <v>3007</v>
      </c>
      <c r="G881" s="626" t="s">
        <v>4005</v>
      </c>
      <c r="H881" s="626" t="s">
        <v>536</v>
      </c>
      <c r="I881" s="626" t="s">
        <v>4006</v>
      </c>
      <c r="J881" s="626" t="s">
        <v>4007</v>
      </c>
      <c r="K881" s="626" t="s">
        <v>4008</v>
      </c>
      <c r="L881" s="627">
        <v>0</v>
      </c>
      <c r="M881" s="627">
        <v>0</v>
      </c>
      <c r="N881" s="626">
        <v>1</v>
      </c>
      <c r="O881" s="690">
        <v>0.5</v>
      </c>
      <c r="P881" s="627">
        <v>0</v>
      </c>
      <c r="Q881" s="642"/>
      <c r="R881" s="626">
        <v>1</v>
      </c>
      <c r="S881" s="642">
        <v>1</v>
      </c>
      <c r="T881" s="690">
        <v>0.5</v>
      </c>
      <c r="U881" s="672">
        <v>1</v>
      </c>
    </row>
    <row r="882" spans="1:21" ht="14.4" customHeight="1" x14ac:dyDescent="0.3">
      <c r="A882" s="625">
        <v>50</v>
      </c>
      <c r="B882" s="626" t="s">
        <v>537</v>
      </c>
      <c r="C882" s="626">
        <v>89301502</v>
      </c>
      <c r="D882" s="688" t="s">
        <v>4149</v>
      </c>
      <c r="E882" s="689" t="s">
        <v>3027</v>
      </c>
      <c r="F882" s="626" t="s">
        <v>3007</v>
      </c>
      <c r="G882" s="626" t="s">
        <v>4005</v>
      </c>
      <c r="H882" s="626" t="s">
        <v>536</v>
      </c>
      <c r="I882" s="626" t="s">
        <v>4009</v>
      </c>
      <c r="J882" s="626" t="s">
        <v>4010</v>
      </c>
      <c r="K882" s="626" t="s">
        <v>4011</v>
      </c>
      <c r="L882" s="627">
        <v>0</v>
      </c>
      <c r="M882" s="627">
        <v>0</v>
      </c>
      <c r="N882" s="626">
        <v>1</v>
      </c>
      <c r="O882" s="690">
        <v>0.5</v>
      </c>
      <c r="P882" s="627">
        <v>0</v>
      </c>
      <c r="Q882" s="642"/>
      <c r="R882" s="626">
        <v>1</v>
      </c>
      <c r="S882" s="642">
        <v>1</v>
      </c>
      <c r="T882" s="690">
        <v>0.5</v>
      </c>
      <c r="U882" s="672">
        <v>1</v>
      </c>
    </row>
    <row r="883" spans="1:21" ht="14.4" customHeight="1" x14ac:dyDescent="0.3">
      <c r="A883" s="625">
        <v>50</v>
      </c>
      <c r="B883" s="626" t="s">
        <v>537</v>
      </c>
      <c r="C883" s="626">
        <v>89301502</v>
      </c>
      <c r="D883" s="688" t="s">
        <v>4149</v>
      </c>
      <c r="E883" s="689" t="s">
        <v>3027</v>
      </c>
      <c r="F883" s="626" t="s">
        <v>3007</v>
      </c>
      <c r="G883" s="626" t="s">
        <v>4012</v>
      </c>
      <c r="H883" s="626" t="s">
        <v>536</v>
      </c>
      <c r="I883" s="626" t="s">
        <v>2574</v>
      </c>
      <c r="J883" s="626" t="s">
        <v>2575</v>
      </c>
      <c r="K883" s="626" t="s">
        <v>4013</v>
      </c>
      <c r="L883" s="627">
        <v>0</v>
      </c>
      <c r="M883" s="627">
        <v>0</v>
      </c>
      <c r="N883" s="626">
        <v>1</v>
      </c>
      <c r="O883" s="690">
        <v>0.5</v>
      </c>
      <c r="P883" s="627">
        <v>0</v>
      </c>
      <c r="Q883" s="642"/>
      <c r="R883" s="626">
        <v>1</v>
      </c>
      <c r="S883" s="642">
        <v>1</v>
      </c>
      <c r="T883" s="690">
        <v>0.5</v>
      </c>
      <c r="U883" s="672">
        <v>1</v>
      </c>
    </row>
    <row r="884" spans="1:21" ht="14.4" customHeight="1" x14ac:dyDescent="0.3">
      <c r="A884" s="625">
        <v>50</v>
      </c>
      <c r="B884" s="626" t="s">
        <v>537</v>
      </c>
      <c r="C884" s="626">
        <v>89301502</v>
      </c>
      <c r="D884" s="688" t="s">
        <v>4149</v>
      </c>
      <c r="E884" s="689" t="s">
        <v>3027</v>
      </c>
      <c r="F884" s="626" t="s">
        <v>3007</v>
      </c>
      <c r="G884" s="626" t="s">
        <v>3139</v>
      </c>
      <c r="H884" s="626" t="s">
        <v>536</v>
      </c>
      <c r="I884" s="626" t="s">
        <v>3400</v>
      </c>
      <c r="J884" s="626" t="s">
        <v>3357</v>
      </c>
      <c r="K884" s="626" t="s">
        <v>3401</v>
      </c>
      <c r="L884" s="627">
        <v>200.07</v>
      </c>
      <c r="M884" s="627">
        <v>200.07</v>
      </c>
      <c r="N884" s="626">
        <v>1</v>
      </c>
      <c r="O884" s="690">
        <v>0.5</v>
      </c>
      <c r="P884" s="627"/>
      <c r="Q884" s="642">
        <v>0</v>
      </c>
      <c r="R884" s="626"/>
      <c r="S884" s="642">
        <v>0</v>
      </c>
      <c r="T884" s="690"/>
      <c r="U884" s="672">
        <v>0</v>
      </c>
    </row>
    <row r="885" spans="1:21" ht="14.4" customHeight="1" x14ac:dyDescent="0.3">
      <c r="A885" s="625">
        <v>50</v>
      </c>
      <c r="B885" s="626" t="s">
        <v>537</v>
      </c>
      <c r="C885" s="626">
        <v>89301502</v>
      </c>
      <c r="D885" s="688" t="s">
        <v>4149</v>
      </c>
      <c r="E885" s="689" t="s">
        <v>3027</v>
      </c>
      <c r="F885" s="626" t="s">
        <v>3007</v>
      </c>
      <c r="G885" s="626" t="s">
        <v>4014</v>
      </c>
      <c r="H885" s="626" t="s">
        <v>536</v>
      </c>
      <c r="I885" s="626" t="s">
        <v>4015</v>
      </c>
      <c r="J885" s="626" t="s">
        <v>4016</v>
      </c>
      <c r="K885" s="626" t="s">
        <v>4017</v>
      </c>
      <c r="L885" s="627">
        <v>72.94</v>
      </c>
      <c r="M885" s="627">
        <v>145.88</v>
      </c>
      <c r="N885" s="626">
        <v>2</v>
      </c>
      <c r="O885" s="690">
        <v>1</v>
      </c>
      <c r="P885" s="627"/>
      <c r="Q885" s="642">
        <v>0</v>
      </c>
      <c r="R885" s="626"/>
      <c r="S885" s="642">
        <v>0</v>
      </c>
      <c r="T885" s="690"/>
      <c r="U885" s="672">
        <v>0</v>
      </c>
    </row>
    <row r="886" spans="1:21" ht="14.4" customHeight="1" x14ac:dyDescent="0.3">
      <c r="A886" s="625">
        <v>50</v>
      </c>
      <c r="B886" s="626" t="s">
        <v>537</v>
      </c>
      <c r="C886" s="626">
        <v>89301502</v>
      </c>
      <c r="D886" s="688" t="s">
        <v>4149</v>
      </c>
      <c r="E886" s="689" t="s">
        <v>3027</v>
      </c>
      <c r="F886" s="626" t="s">
        <v>3007</v>
      </c>
      <c r="G886" s="626" t="s">
        <v>3088</v>
      </c>
      <c r="H886" s="626" t="s">
        <v>536</v>
      </c>
      <c r="I886" s="626" t="s">
        <v>1080</v>
      </c>
      <c r="J886" s="626" t="s">
        <v>1065</v>
      </c>
      <c r="K886" s="626" t="s">
        <v>1081</v>
      </c>
      <c r="L886" s="627">
        <v>303.45999999999998</v>
      </c>
      <c r="M886" s="627">
        <v>606.91999999999996</v>
      </c>
      <c r="N886" s="626">
        <v>2</v>
      </c>
      <c r="O886" s="690">
        <v>1</v>
      </c>
      <c r="P886" s="627"/>
      <c r="Q886" s="642">
        <v>0</v>
      </c>
      <c r="R886" s="626"/>
      <c r="S886" s="642">
        <v>0</v>
      </c>
      <c r="T886" s="690"/>
      <c r="U886" s="672">
        <v>0</v>
      </c>
    </row>
    <row r="887" spans="1:21" ht="14.4" customHeight="1" x14ac:dyDescent="0.3">
      <c r="A887" s="625">
        <v>50</v>
      </c>
      <c r="B887" s="626" t="s">
        <v>537</v>
      </c>
      <c r="C887" s="626">
        <v>89301502</v>
      </c>
      <c r="D887" s="688" t="s">
        <v>4149</v>
      </c>
      <c r="E887" s="689" t="s">
        <v>3027</v>
      </c>
      <c r="F887" s="626" t="s">
        <v>3007</v>
      </c>
      <c r="G887" s="626" t="s">
        <v>4018</v>
      </c>
      <c r="H887" s="626" t="s">
        <v>536</v>
      </c>
      <c r="I887" s="626" t="s">
        <v>861</v>
      </c>
      <c r="J887" s="626" t="s">
        <v>862</v>
      </c>
      <c r="K887" s="626" t="s">
        <v>863</v>
      </c>
      <c r="L887" s="627">
        <v>56.69</v>
      </c>
      <c r="M887" s="627">
        <v>56.69</v>
      </c>
      <c r="N887" s="626">
        <v>1</v>
      </c>
      <c r="O887" s="690">
        <v>0.5</v>
      </c>
      <c r="P887" s="627">
        <v>56.69</v>
      </c>
      <c r="Q887" s="642">
        <v>1</v>
      </c>
      <c r="R887" s="626">
        <v>1</v>
      </c>
      <c r="S887" s="642">
        <v>1</v>
      </c>
      <c r="T887" s="690">
        <v>0.5</v>
      </c>
      <c r="U887" s="672">
        <v>1</v>
      </c>
    </row>
    <row r="888" spans="1:21" ht="14.4" customHeight="1" x14ac:dyDescent="0.3">
      <c r="A888" s="625">
        <v>50</v>
      </c>
      <c r="B888" s="626" t="s">
        <v>537</v>
      </c>
      <c r="C888" s="626">
        <v>89301502</v>
      </c>
      <c r="D888" s="688" t="s">
        <v>4149</v>
      </c>
      <c r="E888" s="689" t="s">
        <v>3027</v>
      </c>
      <c r="F888" s="626" t="s">
        <v>3007</v>
      </c>
      <c r="G888" s="626" t="s">
        <v>3101</v>
      </c>
      <c r="H888" s="626" t="s">
        <v>1511</v>
      </c>
      <c r="I888" s="626" t="s">
        <v>3363</v>
      </c>
      <c r="J888" s="626" t="s">
        <v>4019</v>
      </c>
      <c r="K888" s="626" t="s">
        <v>1720</v>
      </c>
      <c r="L888" s="627">
        <v>262.41000000000003</v>
      </c>
      <c r="M888" s="627">
        <v>787.23</v>
      </c>
      <c r="N888" s="626">
        <v>3</v>
      </c>
      <c r="O888" s="690">
        <v>1</v>
      </c>
      <c r="P888" s="627"/>
      <c r="Q888" s="642">
        <v>0</v>
      </c>
      <c r="R888" s="626"/>
      <c r="S888" s="642">
        <v>0</v>
      </c>
      <c r="T888" s="690"/>
      <c r="U888" s="672">
        <v>0</v>
      </c>
    </row>
    <row r="889" spans="1:21" ht="14.4" customHeight="1" x14ac:dyDescent="0.3">
      <c r="A889" s="625">
        <v>50</v>
      </c>
      <c r="B889" s="626" t="s">
        <v>537</v>
      </c>
      <c r="C889" s="626">
        <v>89301502</v>
      </c>
      <c r="D889" s="688" t="s">
        <v>4149</v>
      </c>
      <c r="E889" s="689" t="s">
        <v>3027</v>
      </c>
      <c r="F889" s="626" t="s">
        <v>3007</v>
      </c>
      <c r="G889" s="626" t="s">
        <v>3101</v>
      </c>
      <c r="H889" s="626" t="s">
        <v>1511</v>
      </c>
      <c r="I889" s="626" t="s">
        <v>3363</v>
      </c>
      <c r="J889" s="626" t="s">
        <v>3364</v>
      </c>
      <c r="K889" s="626" t="s">
        <v>1720</v>
      </c>
      <c r="L889" s="627">
        <v>262.41000000000003</v>
      </c>
      <c r="M889" s="627">
        <v>1574.46</v>
      </c>
      <c r="N889" s="626">
        <v>6</v>
      </c>
      <c r="O889" s="690">
        <v>1</v>
      </c>
      <c r="P889" s="627">
        <v>787.23</v>
      </c>
      <c r="Q889" s="642">
        <v>0.5</v>
      </c>
      <c r="R889" s="626">
        <v>3</v>
      </c>
      <c r="S889" s="642">
        <v>0.5</v>
      </c>
      <c r="T889" s="690">
        <v>0.5</v>
      </c>
      <c r="U889" s="672">
        <v>0.5</v>
      </c>
    </row>
    <row r="890" spans="1:21" ht="14.4" customHeight="1" x14ac:dyDescent="0.3">
      <c r="A890" s="625">
        <v>50</v>
      </c>
      <c r="B890" s="626" t="s">
        <v>537</v>
      </c>
      <c r="C890" s="626">
        <v>89301502</v>
      </c>
      <c r="D890" s="688" t="s">
        <v>4149</v>
      </c>
      <c r="E890" s="689" t="s">
        <v>3027</v>
      </c>
      <c r="F890" s="626" t="s">
        <v>3007</v>
      </c>
      <c r="G890" s="626" t="s">
        <v>3101</v>
      </c>
      <c r="H890" s="626" t="s">
        <v>1511</v>
      </c>
      <c r="I890" s="626" t="s">
        <v>3858</v>
      </c>
      <c r="J890" s="626" t="s">
        <v>3364</v>
      </c>
      <c r="K890" s="626" t="s">
        <v>1403</v>
      </c>
      <c r="L890" s="627">
        <v>716.43</v>
      </c>
      <c r="M890" s="627">
        <v>1432.86</v>
      </c>
      <c r="N890" s="626">
        <v>2</v>
      </c>
      <c r="O890" s="690">
        <v>1</v>
      </c>
      <c r="P890" s="627"/>
      <c r="Q890" s="642">
        <v>0</v>
      </c>
      <c r="R890" s="626"/>
      <c r="S890" s="642">
        <v>0</v>
      </c>
      <c r="T890" s="690"/>
      <c r="U890" s="672">
        <v>0</v>
      </c>
    </row>
    <row r="891" spans="1:21" ht="14.4" customHeight="1" x14ac:dyDescent="0.3">
      <c r="A891" s="625">
        <v>50</v>
      </c>
      <c r="B891" s="626" t="s">
        <v>537</v>
      </c>
      <c r="C891" s="626">
        <v>89301502</v>
      </c>
      <c r="D891" s="688" t="s">
        <v>4149</v>
      </c>
      <c r="E891" s="689" t="s">
        <v>3028</v>
      </c>
      <c r="F891" s="626" t="s">
        <v>3007</v>
      </c>
      <c r="G891" s="626" t="s">
        <v>3414</v>
      </c>
      <c r="H891" s="626" t="s">
        <v>1511</v>
      </c>
      <c r="I891" s="626" t="s">
        <v>1620</v>
      </c>
      <c r="J891" s="626" t="s">
        <v>2933</v>
      </c>
      <c r="K891" s="626" t="s">
        <v>2934</v>
      </c>
      <c r="L891" s="627">
        <v>6.98</v>
      </c>
      <c r="M891" s="627">
        <v>6.98</v>
      </c>
      <c r="N891" s="626">
        <v>1</v>
      </c>
      <c r="O891" s="690">
        <v>0.5</v>
      </c>
      <c r="P891" s="627"/>
      <c r="Q891" s="642">
        <v>0</v>
      </c>
      <c r="R891" s="626"/>
      <c r="S891" s="642">
        <v>0</v>
      </c>
      <c r="T891" s="690"/>
      <c r="U891" s="672">
        <v>0</v>
      </c>
    </row>
    <row r="892" spans="1:21" ht="14.4" customHeight="1" x14ac:dyDescent="0.3">
      <c r="A892" s="625">
        <v>50</v>
      </c>
      <c r="B892" s="626" t="s">
        <v>537</v>
      </c>
      <c r="C892" s="626">
        <v>89301502</v>
      </c>
      <c r="D892" s="688" t="s">
        <v>4149</v>
      </c>
      <c r="E892" s="689" t="s">
        <v>3028</v>
      </c>
      <c r="F892" s="626" t="s">
        <v>3007</v>
      </c>
      <c r="G892" s="626" t="s">
        <v>3029</v>
      </c>
      <c r="H892" s="626" t="s">
        <v>1511</v>
      </c>
      <c r="I892" s="626" t="s">
        <v>1527</v>
      </c>
      <c r="J892" s="626" t="s">
        <v>1524</v>
      </c>
      <c r="K892" s="626" t="s">
        <v>2831</v>
      </c>
      <c r="L892" s="627">
        <v>242.33</v>
      </c>
      <c r="M892" s="627">
        <v>242.33</v>
      </c>
      <c r="N892" s="626">
        <v>1</v>
      </c>
      <c r="O892" s="690">
        <v>0.5</v>
      </c>
      <c r="P892" s="627"/>
      <c r="Q892" s="642">
        <v>0</v>
      </c>
      <c r="R892" s="626"/>
      <c r="S892" s="642">
        <v>0</v>
      </c>
      <c r="T892" s="690"/>
      <c r="U892" s="672">
        <v>0</v>
      </c>
    </row>
    <row r="893" spans="1:21" ht="14.4" customHeight="1" x14ac:dyDescent="0.3">
      <c r="A893" s="625">
        <v>50</v>
      </c>
      <c r="B893" s="626" t="s">
        <v>537</v>
      </c>
      <c r="C893" s="626">
        <v>89301502</v>
      </c>
      <c r="D893" s="688" t="s">
        <v>4149</v>
      </c>
      <c r="E893" s="689" t="s">
        <v>3028</v>
      </c>
      <c r="F893" s="626" t="s">
        <v>3007</v>
      </c>
      <c r="G893" s="626" t="s">
        <v>3029</v>
      </c>
      <c r="H893" s="626" t="s">
        <v>536</v>
      </c>
      <c r="I893" s="626" t="s">
        <v>4020</v>
      </c>
      <c r="J893" s="626" t="s">
        <v>2594</v>
      </c>
      <c r="K893" s="626" t="s">
        <v>2831</v>
      </c>
      <c r="L893" s="627">
        <v>0</v>
      </c>
      <c r="M893" s="627">
        <v>0</v>
      </c>
      <c r="N893" s="626">
        <v>2</v>
      </c>
      <c r="O893" s="690">
        <v>0.5</v>
      </c>
      <c r="P893" s="627"/>
      <c r="Q893" s="642"/>
      <c r="R893" s="626"/>
      <c r="S893" s="642">
        <v>0</v>
      </c>
      <c r="T893" s="690"/>
      <c r="U893" s="672">
        <v>0</v>
      </c>
    </row>
    <row r="894" spans="1:21" ht="14.4" customHeight="1" x14ac:dyDescent="0.3">
      <c r="A894" s="625">
        <v>50</v>
      </c>
      <c r="B894" s="626" t="s">
        <v>537</v>
      </c>
      <c r="C894" s="626">
        <v>89301502</v>
      </c>
      <c r="D894" s="688" t="s">
        <v>4149</v>
      </c>
      <c r="E894" s="689" t="s">
        <v>3028</v>
      </c>
      <c r="F894" s="626" t="s">
        <v>3007</v>
      </c>
      <c r="G894" s="626" t="s">
        <v>3030</v>
      </c>
      <c r="H894" s="626" t="s">
        <v>1511</v>
      </c>
      <c r="I894" s="626" t="s">
        <v>1659</v>
      </c>
      <c r="J894" s="626" t="s">
        <v>1660</v>
      </c>
      <c r="K894" s="626" t="s">
        <v>1661</v>
      </c>
      <c r="L894" s="627">
        <v>203.07</v>
      </c>
      <c r="M894" s="627">
        <v>203.07</v>
      </c>
      <c r="N894" s="626">
        <v>1</v>
      </c>
      <c r="O894" s="690">
        <v>0.5</v>
      </c>
      <c r="P894" s="627">
        <v>203.07</v>
      </c>
      <c r="Q894" s="642">
        <v>1</v>
      </c>
      <c r="R894" s="626">
        <v>1</v>
      </c>
      <c r="S894" s="642">
        <v>1</v>
      </c>
      <c r="T894" s="690">
        <v>0.5</v>
      </c>
      <c r="U894" s="672">
        <v>1</v>
      </c>
    </row>
    <row r="895" spans="1:21" ht="14.4" customHeight="1" x14ac:dyDescent="0.3">
      <c r="A895" s="625">
        <v>50</v>
      </c>
      <c r="B895" s="626" t="s">
        <v>537</v>
      </c>
      <c r="C895" s="626">
        <v>89301502</v>
      </c>
      <c r="D895" s="688" t="s">
        <v>4149</v>
      </c>
      <c r="E895" s="689" t="s">
        <v>3028</v>
      </c>
      <c r="F895" s="626" t="s">
        <v>3007</v>
      </c>
      <c r="G895" s="626" t="s">
        <v>3030</v>
      </c>
      <c r="H895" s="626" t="s">
        <v>536</v>
      </c>
      <c r="I895" s="626" t="s">
        <v>4021</v>
      </c>
      <c r="J895" s="626" t="s">
        <v>3035</v>
      </c>
      <c r="K895" s="626" t="s">
        <v>4022</v>
      </c>
      <c r="L895" s="627">
        <v>0</v>
      </c>
      <c r="M895" s="627">
        <v>0</v>
      </c>
      <c r="N895" s="626">
        <v>1</v>
      </c>
      <c r="O895" s="690">
        <v>1</v>
      </c>
      <c r="P895" s="627"/>
      <c r="Q895" s="642"/>
      <c r="R895" s="626"/>
      <c r="S895" s="642">
        <v>0</v>
      </c>
      <c r="T895" s="690"/>
      <c r="U895" s="672">
        <v>0</v>
      </c>
    </row>
    <row r="896" spans="1:21" ht="14.4" customHeight="1" x14ac:dyDescent="0.3">
      <c r="A896" s="625">
        <v>50</v>
      </c>
      <c r="B896" s="626" t="s">
        <v>537</v>
      </c>
      <c r="C896" s="626">
        <v>89301502</v>
      </c>
      <c r="D896" s="688" t="s">
        <v>4149</v>
      </c>
      <c r="E896" s="689" t="s">
        <v>3028</v>
      </c>
      <c r="F896" s="626" t="s">
        <v>3007</v>
      </c>
      <c r="G896" s="626" t="s">
        <v>3030</v>
      </c>
      <c r="H896" s="626" t="s">
        <v>536</v>
      </c>
      <c r="I896" s="626" t="s">
        <v>3667</v>
      </c>
      <c r="J896" s="626" t="s">
        <v>3126</v>
      </c>
      <c r="K896" s="626" t="s">
        <v>3403</v>
      </c>
      <c r="L896" s="627">
        <v>270.69</v>
      </c>
      <c r="M896" s="627">
        <v>270.69</v>
      </c>
      <c r="N896" s="626">
        <v>1</v>
      </c>
      <c r="O896" s="690">
        <v>1</v>
      </c>
      <c r="P896" s="627"/>
      <c r="Q896" s="642">
        <v>0</v>
      </c>
      <c r="R896" s="626"/>
      <c r="S896" s="642">
        <v>0</v>
      </c>
      <c r="T896" s="690"/>
      <c r="U896" s="672">
        <v>0</v>
      </c>
    </row>
    <row r="897" spans="1:21" ht="14.4" customHeight="1" x14ac:dyDescent="0.3">
      <c r="A897" s="625">
        <v>50</v>
      </c>
      <c r="B897" s="626" t="s">
        <v>537</v>
      </c>
      <c r="C897" s="626">
        <v>89301502</v>
      </c>
      <c r="D897" s="688" t="s">
        <v>4149</v>
      </c>
      <c r="E897" s="689" t="s">
        <v>3028</v>
      </c>
      <c r="F897" s="626" t="s">
        <v>3007</v>
      </c>
      <c r="G897" s="626" t="s">
        <v>3624</v>
      </c>
      <c r="H897" s="626" t="s">
        <v>536</v>
      </c>
      <c r="I897" s="626" t="s">
        <v>3625</v>
      </c>
      <c r="J897" s="626" t="s">
        <v>3626</v>
      </c>
      <c r="K897" s="626" t="s">
        <v>3627</v>
      </c>
      <c r="L897" s="627">
        <v>64.23</v>
      </c>
      <c r="M897" s="627">
        <v>64.23</v>
      </c>
      <c r="N897" s="626">
        <v>1</v>
      </c>
      <c r="O897" s="690">
        <v>0.5</v>
      </c>
      <c r="P897" s="627">
        <v>64.23</v>
      </c>
      <c r="Q897" s="642">
        <v>1</v>
      </c>
      <c r="R897" s="626">
        <v>1</v>
      </c>
      <c r="S897" s="642">
        <v>1</v>
      </c>
      <c r="T897" s="690">
        <v>0.5</v>
      </c>
      <c r="U897" s="672">
        <v>1</v>
      </c>
    </row>
    <row r="898" spans="1:21" ht="14.4" customHeight="1" x14ac:dyDescent="0.3">
      <c r="A898" s="625">
        <v>50</v>
      </c>
      <c r="B898" s="626" t="s">
        <v>537</v>
      </c>
      <c r="C898" s="626">
        <v>89301502</v>
      </c>
      <c r="D898" s="688" t="s">
        <v>4149</v>
      </c>
      <c r="E898" s="689" t="s">
        <v>3028</v>
      </c>
      <c r="F898" s="626" t="s">
        <v>3007</v>
      </c>
      <c r="G898" s="626" t="s">
        <v>3227</v>
      </c>
      <c r="H898" s="626" t="s">
        <v>1511</v>
      </c>
      <c r="I898" s="626" t="s">
        <v>1915</v>
      </c>
      <c r="J898" s="626" t="s">
        <v>2882</v>
      </c>
      <c r="K898" s="626" t="s">
        <v>2883</v>
      </c>
      <c r="L898" s="627">
        <v>333.31</v>
      </c>
      <c r="M898" s="627">
        <v>666.62</v>
      </c>
      <c r="N898" s="626">
        <v>2</v>
      </c>
      <c r="O898" s="690">
        <v>0.5</v>
      </c>
      <c r="P898" s="627"/>
      <c r="Q898" s="642">
        <v>0</v>
      </c>
      <c r="R898" s="626"/>
      <c r="S898" s="642">
        <v>0</v>
      </c>
      <c r="T898" s="690"/>
      <c r="U898" s="672">
        <v>0</v>
      </c>
    </row>
    <row r="899" spans="1:21" ht="14.4" customHeight="1" x14ac:dyDescent="0.3">
      <c r="A899" s="625">
        <v>50</v>
      </c>
      <c r="B899" s="626" t="s">
        <v>537</v>
      </c>
      <c r="C899" s="626">
        <v>89301502</v>
      </c>
      <c r="D899" s="688" t="s">
        <v>4149</v>
      </c>
      <c r="E899" s="689" t="s">
        <v>3028</v>
      </c>
      <c r="F899" s="626" t="s">
        <v>3007</v>
      </c>
      <c r="G899" s="626" t="s">
        <v>3036</v>
      </c>
      <c r="H899" s="626" t="s">
        <v>536</v>
      </c>
      <c r="I899" s="626" t="s">
        <v>4023</v>
      </c>
      <c r="J899" s="626" t="s">
        <v>4024</v>
      </c>
      <c r="K899" s="626" t="s">
        <v>3215</v>
      </c>
      <c r="L899" s="627">
        <v>787.03</v>
      </c>
      <c r="M899" s="627">
        <v>787.03</v>
      </c>
      <c r="N899" s="626">
        <v>1</v>
      </c>
      <c r="O899" s="690">
        <v>1</v>
      </c>
      <c r="P899" s="627">
        <v>787.03</v>
      </c>
      <c r="Q899" s="642">
        <v>1</v>
      </c>
      <c r="R899" s="626">
        <v>1</v>
      </c>
      <c r="S899" s="642">
        <v>1</v>
      </c>
      <c r="T899" s="690">
        <v>1</v>
      </c>
      <c r="U899" s="672">
        <v>1</v>
      </c>
    </row>
    <row r="900" spans="1:21" ht="14.4" customHeight="1" x14ac:dyDescent="0.3">
      <c r="A900" s="625">
        <v>50</v>
      </c>
      <c r="B900" s="626" t="s">
        <v>537</v>
      </c>
      <c r="C900" s="626">
        <v>89301502</v>
      </c>
      <c r="D900" s="688" t="s">
        <v>4149</v>
      </c>
      <c r="E900" s="689" t="s">
        <v>3028</v>
      </c>
      <c r="F900" s="626" t="s">
        <v>3007</v>
      </c>
      <c r="G900" s="626" t="s">
        <v>3036</v>
      </c>
      <c r="H900" s="626" t="s">
        <v>536</v>
      </c>
      <c r="I900" s="626" t="s">
        <v>4025</v>
      </c>
      <c r="J900" s="626" t="s">
        <v>2865</v>
      </c>
      <c r="K900" s="626" t="s">
        <v>3215</v>
      </c>
      <c r="L900" s="627">
        <v>0</v>
      </c>
      <c r="M900" s="627">
        <v>0</v>
      </c>
      <c r="N900" s="626">
        <v>1</v>
      </c>
      <c r="O900" s="690">
        <v>1</v>
      </c>
      <c r="P900" s="627"/>
      <c r="Q900" s="642"/>
      <c r="R900" s="626"/>
      <c r="S900" s="642">
        <v>0</v>
      </c>
      <c r="T900" s="690"/>
      <c r="U900" s="672">
        <v>0</v>
      </c>
    </row>
    <row r="901" spans="1:21" ht="14.4" customHeight="1" x14ac:dyDescent="0.3">
      <c r="A901" s="625">
        <v>50</v>
      </c>
      <c r="B901" s="626" t="s">
        <v>537</v>
      </c>
      <c r="C901" s="626">
        <v>89301502</v>
      </c>
      <c r="D901" s="688" t="s">
        <v>4149</v>
      </c>
      <c r="E901" s="689" t="s">
        <v>3028</v>
      </c>
      <c r="F901" s="626" t="s">
        <v>3007</v>
      </c>
      <c r="G901" s="626" t="s">
        <v>3036</v>
      </c>
      <c r="H901" s="626" t="s">
        <v>536</v>
      </c>
      <c r="I901" s="626" t="s">
        <v>3473</v>
      </c>
      <c r="J901" s="626" t="s">
        <v>3045</v>
      </c>
      <c r="K901" s="626" t="s">
        <v>3215</v>
      </c>
      <c r="L901" s="627">
        <v>787.03</v>
      </c>
      <c r="M901" s="627">
        <v>787.03</v>
      </c>
      <c r="N901" s="626">
        <v>1</v>
      </c>
      <c r="O901" s="690">
        <v>1</v>
      </c>
      <c r="P901" s="627"/>
      <c r="Q901" s="642">
        <v>0</v>
      </c>
      <c r="R901" s="626"/>
      <c r="S901" s="642">
        <v>0</v>
      </c>
      <c r="T901" s="690"/>
      <c r="U901" s="672">
        <v>0</v>
      </c>
    </row>
    <row r="902" spans="1:21" ht="14.4" customHeight="1" x14ac:dyDescent="0.3">
      <c r="A902" s="625">
        <v>50</v>
      </c>
      <c r="B902" s="626" t="s">
        <v>537</v>
      </c>
      <c r="C902" s="626">
        <v>89301502</v>
      </c>
      <c r="D902" s="688" t="s">
        <v>4149</v>
      </c>
      <c r="E902" s="689" t="s">
        <v>3028</v>
      </c>
      <c r="F902" s="626" t="s">
        <v>3007</v>
      </c>
      <c r="G902" s="626" t="s">
        <v>3444</v>
      </c>
      <c r="H902" s="626" t="s">
        <v>1511</v>
      </c>
      <c r="I902" s="626" t="s">
        <v>2562</v>
      </c>
      <c r="J902" s="626" t="s">
        <v>2563</v>
      </c>
      <c r="K902" s="626" t="s">
        <v>2564</v>
      </c>
      <c r="L902" s="627">
        <v>222.25</v>
      </c>
      <c r="M902" s="627">
        <v>222.25</v>
      </c>
      <c r="N902" s="626">
        <v>1</v>
      </c>
      <c r="O902" s="690">
        <v>1</v>
      </c>
      <c r="P902" s="627"/>
      <c r="Q902" s="642">
        <v>0</v>
      </c>
      <c r="R902" s="626"/>
      <c r="S902" s="642">
        <v>0</v>
      </c>
      <c r="T902" s="690"/>
      <c r="U902" s="672">
        <v>0</v>
      </c>
    </row>
    <row r="903" spans="1:21" ht="14.4" customHeight="1" x14ac:dyDescent="0.3">
      <c r="A903" s="625">
        <v>50</v>
      </c>
      <c r="B903" s="626" t="s">
        <v>537</v>
      </c>
      <c r="C903" s="626">
        <v>89301502</v>
      </c>
      <c r="D903" s="688" t="s">
        <v>4149</v>
      </c>
      <c r="E903" s="689" t="s">
        <v>3028</v>
      </c>
      <c r="F903" s="626" t="s">
        <v>3007</v>
      </c>
      <c r="G903" s="626" t="s">
        <v>3444</v>
      </c>
      <c r="H903" s="626" t="s">
        <v>1511</v>
      </c>
      <c r="I903" s="626" t="s">
        <v>4026</v>
      </c>
      <c r="J903" s="626" t="s">
        <v>4027</v>
      </c>
      <c r="K903" s="626" t="s">
        <v>4028</v>
      </c>
      <c r="L903" s="627">
        <v>222.25</v>
      </c>
      <c r="M903" s="627">
        <v>222.25</v>
      </c>
      <c r="N903" s="626">
        <v>1</v>
      </c>
      <c r="O903" s="690">
        <v>0.5</v>
      </c>
      <c r="P903" s="627"/>
      <c r="Q903" s="642">
        <v>0</v>
      </c>
      <c r="R903" s="626"/>
      <c r="S903" s="642">
        <v>0</v>
      </c>
      <c r="T903" s="690"/>
      <c r="U903" s="672">
        <v>0</v>
      </c>
    </row>
    <row r="904" spans="1:21" ht="14.4" customHeight="1" x14ac:dyDescent="0.3">
      <c r="A904" s="625">
        <v>50</v>
      </c>
      <c r="B904" s="626" t="s">
        <v>537</v>
      </c>
      <c r="C904" s="626">
        <v>89301502</v>
      </c>
      <c r="D904" s="688" t="s">
        <v>4149</v>
      </c>
      <c r="E904" s="689" t="s">
        <v>3028</v>
      </c>
      <c r="F904" s="626" t="s">
        <v>3007</v>
      </c>
      <c r="G904" s="626" t="s">
        <v>4029</v>
      </c>
      <c r="H904" s="626" t="s">
        <v>536</v>
      </c>
      <c r="I904" s="626" t="s">
        <v>4030</v>
      </c>
      <c r="J904" s="626" t="s">
        <v>4031</v>
      </c>
      <c r="K904" s="626" t="s">
        <v>4032</v>
      </c>
      <c r="L904" s="627">
        <v>67.040000000000006</v>
      </c>
      <c r="M904" s="627">
        <v>67.040000000000006</v>
      </c>
      <c r="N904" s="626">
        <v>1</v>
      </c>
      <c r="O904" s="690">
        <v>1</v>
      </c>
      <c r="P904" s="627">
        <v>67.040000000000006</v>
      </c>
      <c r="Q904" s="642">
        <v>1</v>
      </c>
      <c r="R904" s="626">
        <v>1</v>
      </c>
      <c r="S904" s="642">
        <v>1</v>
      </c>
      <c r="T904" s="690">
        <v>1</v>
      </c>
      <c r="U904" s="672">
        <v>1</v>
      </c>
    </row>
    <row r="905" spans="1:21" ht="14.4" customHeight="1" x14ac:dyDescent="0.3">
      <c r="A905" s="625">
        <v>50</v>
      </c>
      <c r="B905" s="626" t="s">
        <v>537</v>
      </c>
      <c r="C905" s="626">
        <v>89301502</v>
      </c>
      <c r="D905" s="688" t="s">
        <v>4149</v>
      </c>
      <c r="E905" s="689" t="s">
        <v>3028</v>
      </c>
      <c r="F905" s="626" t="s">
        <v>3007</v>
      </c>
      <c r="G905" s="626" t="s">
        <v>4029</v>
      </c>
      <c r="H905" s="626" t="s">
        <v>536</v>
      </c>
      <c r="I905" s="626" t="s">
        <v>1978</v>
      </c>
      <c r="J905" s="626" t="s">
        <v>1979</v>
      </c>
      <c r="K905" s="626" t="s">
        <v>3480</v>
      </c>
      <c r="L905" s="627">
        <v>67.040000000000006</v>
      </c>
      <c r="M905" s="627">
        <v>67.040000000000006</v>
      </c>
      <c r="N905" s="626">
        <v>1</v>
      </c>
      <c r="O905" s="690">
        <v>1</v>
      </c>
      <c r="P905" s="627">
        <v>67.040000000000006</v>
      </c>
      <c r="Q905" s="642">
        <v>1</v>
      </c>
      <c r="R905" s="626">
        <v>1</v>
      </c>
      <c r="S905" s="642">
        <v>1</v>
      </c>
      <c r="T905" s="690">
        <v>1</v>
      </c>
      <c r="U905" s="672">
        <v>1</v>
      </c>
    </row>
    <row r="906" spans="1:21" ht="14.4" customHeight="1" x14ac:dyDescent="0.3">
      <c r="A906" s="625">
        <v>50</v>
      </c>
      <c r="B906" s="626" t="s">
        <v>537</v>
      </c>
      <c r="C906" s="626">
        <v>89301502</v>
      </c>
      <c r="D906" s="688" t="s">
        <v>4149</v>
      </c>
      <c r="E906" s="689" t="s">
        <v>3028</v>
      </c>
      <c r="F906" s="626" t="s">
        <v>3007</v>
      </c>
      <c r="G906" s="626" t="s">
        <v>3300</v>
      </c>
      <c r="H906" s="626" t="s">
        <v>1511</v>
      </c>
      <c r="I906" s="626" t="s">
        <v>3481</v>
      </c>
      <c r="J906" s="626" t="s">
        <v>1581</v>
      </c>
      <c r="K906" s="626" t="s">
        <v>3482</v>
      </c>
      <c r="L906" s="627">
        <v>146.63</v>
      </c>
      <c r="M906" s="627">
        <v>439.89</v>
      </c>
      <c r="N906" s="626">
        <v>3</v>
      </c>
      <c r="O906" s="690">
        <v>1.5</v>
      </c>
      <c r="P906" s="627"/>
      <c r="Q906" s="642">
        <v>0</v>
      </c>
      <c r="R906" s="626"/>
      <c r="S906" s="642">
        <v>0</v>
      </c>
      <c r="T906" s="690"/>
      <c r="U906" s="672">
        <v>0</v>
      </c>
    </row>
    <row r="907" spans="1:21" ht="14.4" customHeight="1" x14ac:dyDescent="0.3">
      <c r="A907" s="625">
        <v>50</v>
      </c>
      <c r="B907" s="626" t="s">
        <v>537</v>
      </c>
      <c r="C907" s="626">
        <v>89301502</v>
      </c>
      <c r="D907" s="688" t="s">
        <v>4149</v>
      </c>
      <c r="E907" s="689" t="s">
        <v>3028</v>
      </c>
      <c r="F907" s="626" t="s">
        <v>3007</v>
      </c>
      <c r="G907" s="626" t="s">
        <v>3046</v>
      </c>
      <c r="H907" s="626" t="s">
        <v>1511</v>
      </c>
      <c r="I907" s="626" t="s">
        <v>1574</v>
      </c>
      <c r="J907" s="626" t="s">
        <v>1575</v>
      </c>
      <c r="K907" s="626" t="s">
        <v>604</v>
      </c>
      <c r="L907" s="627">
        <v>44.89</v>
      </c>
      <c r="M907" s="627">
        <v>359.12</v>
      </c>
      <c r="N907" s="626">
        <v>8</v>
      </c>
      <c r="O907" s="690">
        <v>4.5</v>
      </c>
      <c r="P907" s="627">
        <v>89.78</v>
      </c>
      <c r="Q907" s="642">
        <v>0.25</v>
      </c>
      <c r="R907" s="626">
        <v>2</v>
      </c>
      <c r="S907" s="642">
        <v>0.25</v>
      </c>
      <c r="T907" s="690">
        <v>1.5</v>
      </c>
      <c r="U907" s="672">
        <v>0.33333333333333331</v>
      </c>
    </row>
    <row r="908" spans="1:21" ht="14.4" customHeight="1" x14ac:dyDescent="0.3">
      <c r="A908" s="625">
        <v>50</v>
      </c>
      <c r="B908" s="626" t="s">
        <v>537</v>
      </c>
      <c r="C908" s="626">
        <v>89301502</v>
      </c>
      <c r="D908" s="688" t="s">
        <v>4149</v>
      </c>
      <c r="E908" s="689" t="s">
        <v>3028</v>
      </c>
      <c r="F908" s="626" t="s">
        <v>3007</v>
      </c>
      <c r="G908" s="626" t="s">
        <v>3046</v>
      </c>
      <c r="H908" s="626" t="s">
        <v>536</v>
      </c>
      <c r="I908" s="626" t="s">
        <v>3228</v>
      </c>
      <c r="J908" s="626" t="s">
        <v>3229</v>
      </c>
      <c r="K908" s="626" t="s">
        <v>604</v>
      </c>
      <c r="L908" s="627">
        <v>44.89</v>
      </c>
      <c r="M908" s="627">
        <v>359.12</v>
      </c>
      <c r="N908" s="626">
        <v>8</v>
      </c>
      <c r="O908" s="690">
        <v>3</v>
      </c>
      <c r="P908" s="627">
        <v>179.56</v>
      </c>
      <c r="Q908" s="642">
        <v>0.5</v>
      </c>
      <c r="R908" s="626">
        <v>4</v>
      </c>
      <c r="S908" s="642">
        <v>0.5</v>
      </c>
      <c r="T908" s="690">
        <v>2</v>
      </c>
      <c r="U908" s="672">
        <v>0.66666666666666663</v>
      </c>
    </row>
    <row r="909" spans="1:21" ht="14.4" customHeight="1" x14ac:dyDescent="0.3">
      <c r="A909" s="625">
        <v>50</v>
      </c>
      <c r="B909" s="626" t="s">
        <v>537</v>
      </c>
      <c r="C909" s="626">
        <v>89301502</v>
      </c>
      <c r="D909" s="688" t="s">
        <v>4149</v>
      </c>
      <c r="E909" s="689" t="s">
        <v>3028</v>
      </c>
      <c r="F909" s="626" t="s">
        <v>3007</v>
      </c>
      <c r="G909" s="626" t="s">
        <v>3688</v>
      </c>
      <c r="H909" s="626" t="s">
        <v>536</v>
      </c>
      <c r="I909" s="626" t="s">
        <v>958</v>
      </c>
      <c r="J909" s="626" t="s">
        <v>3689</v>
      </c>
      <c r="K909" s="626" t="s">
        <v>1653</v>
      </c>
      <c r="L909" s="627">
        <v>0</v>
      </c>
      <c r="M909" s="627">
        <v>0</v>
      </c>
      <c r="N909" s="626">
        <v>1</v>
      </c>
      <c r="O909" s="690">
        <v>0.5</v>
      </c>
      <c r="P909" s="627"/>
      <c r="Q909" s="642"/>
      <c r="R909" s="626"/>
      <c r="S909" s="642">
        <v>0</v>
      </c>
      <c r="T909" s="690"/>
      <c r="U909" s="672">
        <v>0</v>
      </c>
    </row>
    <row r="910" spans="1:21" ht="14.4" customHeight="1" x14ac:dyDescent="0.3">
      <c r="A910" s="625">
        <v>50</v>
      </c>
      <c r="B910" s="626" t="s">
        <v>537</v>
      </c>
      <c r="C910" s="626">
        <v>89301502</v>
      </c>
      <c r="D910" s="688" t="s">
        <v>4149</v>
      </c>
      <c r="E910" s="689" t="s">
        <v>3028</v>
      </c>
      <c r="F910" s="626" t="s">
        <v>3007</v>
      </c>
      <c r="G910" s="626" t="s">
        <v>3628</v>
      </c>
      <c r="H910" s="626" t="s">
        <v>1511</v>
      </c>
      <c r="I910" s="626" t="s">
        <v>1609</v>
      </c>
      <c r="J910" s="626" t="s">
        <v>1610</v>
      </c>
      <c r="K910" s="626" t="s">
        <v>1720</v>
      </c>
      <c r="L910" s="627">
        <v>137.74</v>
      </c>
      <c r="M910" s="627">
        <v>137.74</v>
      </c>
      <c r="N910" s="626">
        <v>1</v>
      </c>
      <c r="O910" s="690">
        <v>1</v>
      </c>
      <c r="P910" s="627"/>
      <c r="Q910" s="642">
        <v>0</v>
      </c>
      <c r="R910" s="626"/>
      <c r="S910" s="642">
        <v>0</v>
      </c>
      <c r="T910" s="690"/>
      <c r="U910" s="672">
        <v>0</v>
      </c>
    </row>
    <row r="911" spans="1:21" ht="14.4" customHeight="1" x14ac:dyDescent="0.3">
      <c r="A911" s="625">
        <v>50</v>
      </c>
      <c r="B911" s="626" t="s">
        <v>537</v>
      </c>
      <c r="C911" s="626">
        <v>89301502</v>
      </c>
      <c r="D911" s="688" t="s">
        <v>4149</v>
      </c>
      <c r="E911" s="689" t="s">
        <v>3028</v>
      </c>
      <c r="F911" s="626" t="s">
        <v>3007</v>
      </c>
      <c r="G911" s="626" t="s">
        <v>3488</v>
      </c>
      <c r="H911" s="626" t="s">
        <v>536</v>
      </c>
      <c r="I911" s="626" t="s">
        <v>4033</v>
      </c>
      <c r="J911" s="626" t="s">
        <v>3490</v>
      </c>
      <c r="K911" s="626" t="s">
        <v>4034</v>
      </c>
      <c r="L911" s="627">
        <v>6355.27</v>
      </c>
      <c r="M911" s="627">
        <v>12710.54</v>
      </c>
      <c r="N911" s="626">
        <v>2</v>
      </c>
      <c r="O911" s="690">
        <v>1</v>
      </c>
      <c r="P911" s="627"/>
      <c r="Q911" s="642">
        <v>0</v>
      </c>
      <c r="R911" s="626"/>
      <c r="S911" s="642">
        <v>0</v>
      </c>
      <c r="T911" s="690"/>
      <c r="U911" s="672">
        <v>0</v>
      </c>
    </row>
    <row r="912" spans="1:21" ht="14.4" customHeight="1" x14ac:dyDescent="0.3">
      <c r="A912" s="625">
        <v>50</v>
      </c>
      <c r="B912" s="626" t="s">
        <v>537</v>
      </c>
      <c r="C912" s="626">
        <v>89301502</v>
      </c>
      <c r="D912" s="688" t="s">
        <v>4149</v>
      </c>
      <c r="E912" s="689" t="s">
        <v>3028</v>
      </c>
      <c r="F912" s="626" t="s">
        <v>3007</v>
      </c>
      <c r="G912" s="626" t="s">
        <v>3488</v>
      </c>
      <c r="H912" s="626" t="s">
        <v>1511</v>
      </c>
      <c r="I912" s="626" t="s">
        <v>3489</v>
      </c>
      <c r="J912" s="626" t="s">
        <v>3490</v>
      </c>
      <c r="K912" s="626" t="s">
        <v>3491</v>
      </c>
      <c r="L912" s="627">
        <v>2118.4299999999998</v>
      </c>
      <c r="M912" s="627">
        <v>16947.439999999999</v>
      </c>
      <c r="N912" s="626">
        <v>8</v>
      </c>
      <c r="O912" s="690">
        <v>2.5</v>
      </c>
      <c r="P912" s="627"/>
      <c r="Q912" s="642">
        <v>0</v>
      </c>
      <c r="R912" s="626"/>
      <c r="S912" s="642">
        <v>0</v>
      </c>
      <c r="T912" s="690"/>
      <c r="U912" s="672">
        <v>0</v>
      </c>
    </row>
    <row r="913" spans="1:21" ht="14.4" customHeight="1" x14ac:dyDescent="0.3">
      <c r="A913" s="625">
        <v>50</v>
      </c>
      <c r="B913" s="626" t="s">
        <v>537</v>
      </c>
      <c r="C913" s="626">
        <v>89301502</v>
      </c>
      <c r="D913" s="688" t="s">
        <v>4149</v>
      </c>
      <c r="E913" s="689" t="s">
        <v>3028</v>
      </c>
      <c r="F913" s="626" t="s">
        <v>3007</v>
      </c>
      <c r="G913" s="626" t="s">
        <v>3706</v>
      </c>
      <c r="H913" s="626" t="s">
        <v>536</v>
      </c>
      <c r="I913" s="626" t="s">
        <v>1192</v>
      </c>
      <c r="J913" s="626" t="s">
        <v>803</v>
      </c>
      <c r="K913" s="626" t="s">
        <v>604</v>
      </c>
      <c r="L913" s="627">
        <v>137.74</v>
      </c>
      <c r="M913" s="627">
        <v>137.74</v>
      </c>
      <c r="N913" s="626">
        <v>1</v>
      </c>
      <c r="O913" s="690">
        <v>0.5</v>
      </c>
      <c r="P913" s="627">
        <v>137.74</v>
      </c>
      <c r="Q913" s="642">
        <v>1</v>
      </c>
      <c r="R913" s="626">
        <v>1</v>
      </c>
      <c r="S913" s="642">
        <v>1</v>
      </c>
      <c r="T913" s="690">
        <v>0.5</v>
      </c>
      <c r="U913" s="672">
        <v>1</v>
      </c>
    </row>
    <row r="914" spans="1:21" ht="14.4" customHeight="1" x14ac:dyDescent="0.3">
      <c r="A914" s="625">
        <v>50</v>
      </c>
      <c r="B914" s="626" t="s">
        <v>537</v>
      </c>
      <c r="C914" s="626">
        <v>89301502</v>
      </c>
      <c r="D914" s="688" t="s">
        <v>4149</v>
      </c>
      <c r="E914" s="689" t="s">
        <v>3028</v>
      </c>
      <c r="F914" s="626" t="s">
        <v>3007</v>
      </c>
      <c r="G914" s="626" t="s">
        <v>3594</v>
      </c>
      <c r="H914" s="626" t="s">
        <v>536</v>
      </c>
      <c r="I914" s="626" t="s">
        <v>4035</v>
      </c>
      <c r="J914" s="626" t="s">
        <v>4036</v>
      </c>
      <c r="K914" s="626" t="s">
        <v>4037</v>
      </c>
      <c r="L914" s="627">
        <v>0</v>
      </c>
      <c r="M914" s="627">
        <v>0</v>
      </c>
      <c r="N914" s="626">
        <v>1</v>
      </c>
      <c r="O914" s="690">
        <v>1</v>
      </c>
      <c r="P914" s="627"/>
      <c r="Q914" s="642"/>
      <c r="R914" s="626"/>
      <c r="S914" s="642">
        <v>0</v>
      </c>
      <c r="T914" s="690"/>
      <c r="U914" s="672">
        <v>0</v>
      </c>
    </row>
    <row r="915" spans="1:21" ht="14.4" customHeight="1" x14ac:dyDescent="0.3">
      <c r="A915" s="625">
        <v>50</v>
      </c>
      <c r="B915" s="626" t="s">
        <v>537</v>
      </c>
      <c r="C915" s="626">
        <v>89301502</v>
      </c>
      <c r="D915" s="688" t="s">
        <v>4149</v>
      </c>
      <c r="E915" s="689" t="s">
        <v>3028</v>
      </c>
      <c r="F915" s="626" t="s">
        <v>3007</v>
      </c>
      <c r="G915" s="626" t="s">
        <v>4038</v>
      </c>
      <c r="H915" s="626" t="s">
        <v>536</v>
      </c>
      <c r="I915" s="626" t="s">
        <v>4039</v>
      </c>
      <c r="J915" s="626" t="s">
        <v>4040</v>
      </c>
      <c r="K915" s="626" t="s">
        <v>4041</v>
      </c>
      <c r="L915" s="627">
        <v>73.680000000000007</v>
      </c>
      <c r="M915" s="627">
        <v>73.680000000000007</v>
      </c>
      <c r="N915" s="626">
        <v>1</v>
      </c>
      <c r="O915" s="690">
        <v>1</v>
      </c>
      <c r="P915" s="627">
        <v>73.680000000000007</v>
      </c>
      <c r="Q915" s="642">
        <v>1</v>
      </c>
      <c r="R915" s="626">
        <v>1</v>
      </c>
      <c r="S915" s="642">
        <v>1</v>
      </c>
      <c r="T915" s="690">
        <v>1</v>
      </c>
      <c r="U915" s="672">
        <v>1</v>
      </c>
    </row>
    <row r="916" spans="1:21" ht="14.4" customHeight="1" x14ac:dyDescent="0.3">
      <c r="A916" s="625">
        <v>50</v>
      </c>
      <c r="B916" s="626" t="s">
        <v>537</v>
      </c>
      <c r="C916" s="626">
        <v>89301502</v>
      </c>
      <c r="D916" s="688" t="s">
        <v>4149</v>
      </c>
      <c r="E916" s="689" t="s">
        <v>3028</v>
      </c>
      <c r="F916" s="626" t="s">
        <v>3007</v>
      </c>
      <c r="G916" s="626" t="s">
        <v>3969</v>
      </c>
      <c r="H916" s="626" t="s">
        <v>536</v>
      </c>
      <c r="I916" s="626" t="s">
        <v>4042</v>
      </c>
      <c r="J916" s="626" t="s">
        <v>4043</v>
      </c>
      <c r="K916" s="626" t="s">
        <v>4044</v>
      </c>
      <c r="L916" s="627">
        <v>84.78</v>
      </c>
      <c r="M916" s="627">
        <v>254.34</v>
      </c>
      <c r="N916" s="626">
        <v>3</v>
      </c>
      <c r="O916" s="690">
        <v>1.5</v>
      </c>
      <c r="P916" s="627"/>
      <c r="Q916" s="642">
        <v>0</v>
      </c>
      <c r="R916" s="626"/>
      <c r="S916" s="642">
        <v>0</v>
      </c>
      <c r="T916" s="690"/>
      <c r="U916" s="672">
        <v>0</v>
      </c>
    </row>
    <row r="917" spans="1:21" ht="14.4" customHeight="1" x14ac:dyDescent="0.3">
      <c r="A917" s="625">
        <v>50</v>
      </c>
      <c r="B917" s="626" t="s">
        <v>537</v>
      </c>
      <c r="C917" s="626">
        <v>89301502</v>
      </c>
      <c r="D917" s="688" t="s">
        <v>4149</v>
      </c>
      <c r="E917" s="689" t="s">
        <v>3028</v>
      </c>
      <c r="F917" s="626" t="s">
        <v>3007</v>
      </c>
      <c r="G917" s="626" t="s">
        <v>3154</v>
      </c>
      <c r="H917" s="626" t="s">
        <v>536</v>
      </c>
      <c r="I917" s="626" t="s">
        <v>3492</v>
      </c>
      <c r="J917" s="626" t="s">
        <v>772</v>
      </c>
      <c r="K917" s="626" t="s">
        <v>2816</v>
      </c>
      <c r="L917" s="627">
        <v>115.3</v>
      </c>
      <c r="M917" s="627">
        <v>345.9</v>
      </c>
      <c r="N917" s="626">
        <v>3</v>
      </c>
      <c r="O917" s="690">
        <v>1</v>
      </c>
      <c r="P917" s="627"/>
      <c r="Q917" s="642">
        <v>0</v>
      </c>
      <c r="R917" s="626"/>
      <c r="S917" s="642">
        <v>0</v>
      </c>
      <c r="T917" s="690"/>
      <c r="U917" s="672">
        <v>0</v>
      </c>
    </row>
    <row r="918" spans="1:21" ht="14.4" customHeight="1" x14ac:dyDescent="0.3">
      <c r="A918" s="625">
        <v>50</v>
      </c>
      <c r="B918" s="626" t="s">
        <v>537</v>
      </c>
      <c r="C918" s="626">
        <v>89301502</v>
      </c>
      <c r="D918" s="688" t="s">
        <v>4149</v>
      </c>
      <c r="E918" s="689" t="s">
        <v>3028</v>
      </c>
      <c r="F918" s="626" t="s">
        <v>3007</v>
      </c>
      <c r="G918" s="626" t="s">
        <v>3154</v>
      </c>
      <c r="H918" s="626" t="s">
        <v>536</v>
      </c>
      <c r="I918" s="626" t="s">
        <v>771</v>
      </c>
      <c r="J918" s="626" t="s">
        <v>772</v>
      </c>
      <c r="K918" s="626" t="s">
        <v>773</v>
      </c>
      <c r="L918" s="627">
        <v>138.61000000000001</v>
      </c>
      <c r="M918" s="627">
        <v>138.61000000000001</v>
      </c>
      <c r="N918" s="626">
        <v>1</v>
      </c>
      <c r="O918" s="690">
        <v>1</v>
      </c>
      <c r="P918" s="627">
        <v>138.61000000000001</v>
      </c>
      <c r="Q918" s="642">
        <v>1</v>
      </c>
      <c r="R918" s="626">
        <v>1</v>
      </c>
      <c r="S918" s="642">
        <v>1</v>
      </c>
      <c r="T918" s="690">
        <v>1</v>
      </c>
      <c r="U918" s="672">
        <v>1</v>
      </c>
    </row>
    <row r="919" spans="1:21" ht="14.4" customHeight="1" x14ac:dyDescent="0.3">
      <c r="A919" s="625">
        <v>50</v>
      </c>
      <c r="B919" s="626" t="s">
        <v>537</v>
      </c>
      <c r="C919" s="626">
        <v>89301502</v>
      </c>
      <c r="D919" s="688" t="s">
        <v>4149</v>
      </c>
      <c r="E919" s="689" t="s">
        <v>3028</v>
      </c>
      <c r="F919" s="626" t="s">
        <v>3007</v>
      </c>
      <c r="G919" s="626" t="s">
        <v>3154</v>
      </c>
      <c r="H919" s="626" t="s">
        <v>536</v>
      </c>
      <c r="I919" s="626" t="s">
        <v>771</v>
      </c>
      <c r="J919" s="626" t="s">
        <v>772</v>
      </c>
      <c r="K919" s="626" t="s">
        <v>2816</v>
      </c>
      <c r="L919" s="627">
        <v>115.3</v>
      </c>
      <c r="M919" s="627">
        <v>1268.3</v>
      </c>
      <c r="N919" s="626">
        <v>11</v>
      </c>
      <c r="O919" s="690">
        <v>4</v>
      </c>
      <c r="P919" s="627"/>
      <c r="Q919" s="642">
        <v>0</v>
      </c>
      <c r="R919" s="626"/>
      <c r="S919" s="642">
        <v>0</v>
      </c>
      <c r="T919" s="690"/>
      <c r="U919" s="672">
        <v>0</v>
      </c>
    </row>
    <row r="920" spans="1:21" ht="14.4" customHeight="1" x14ac:dyDescent="0.3">
      <c r="A920" s="625">
        <v>50</v>
      </c>
      <c r="B920" s="626" t="s">
        <v>537</v>
      </c>
      <c r="C920" s="626">
        <v>89301502</v>
      </c>
      <c r="D920" s="688" t="s">
        <v>4149</v>
      </c>
      <c r="E920" s="689" t="s">
        <v>3028</v>
      </c>
      <c r="F920" s="626" t="s">
        <v>3007</v>
      </c>
      <c r="G920" s="626" t="s">
        <v>4045</v>
      </c>
      <c r="H920" s="626" t="s">
        <v>536</v>
      </c>
      <c r="I920" s="626" t="s">
        <v>4046</v>
      </c>
      <c r="J920" s="626" t="s">
        <v>4047</v>
      </c>
      <c r="K920" s="626" t="s">
        <v>4048</v>
      </c>
      <c r="L920" s="627">
        <v>0</v>
      </c>
      <c r="M920" s="627">
        <v>0</v>
      </c>
      <c r="N920" s="626">
        <v>1</v>
      </c>
      <c r="O920" s="690">
        <v>1</v>
      </c>
      <c r="P920" s="627">
        <v>0</v>
      </c>
      <c r="Q920" s="642"/>
      <c r="R920" s="626">
        <v>1</v>
      </c>
      <c r="S920" s="642">
        <v>1</v>
      </c>
      <c r="T920" s="690">
        <v>1</v>
      </c>
      <c r="U920" s="672">
        <v>1</v>
      </c>
    </row>
    <row r="921" spans="1:21" ht="14.4" customHeight="1" x14ac:dyDescent="0.3">
      <c r="A921" s="625">
        <v>50</v>
      </c>
      <c r="B921" s="626" t="s">
        <v>537</v>
      </c>
      <c r="C921" s="626">
        <v>89301502</v>
      </c>
      <c r="D921" s="688" t="s">
        <v>4149</v>
      </c>
      <c r="E921" s="689" t="s">
        <v>3028</v>
      </c>
      <c r="F921" s="626" t="s">
        <v>3007</v>
      </c>
      <c r="G921" s="626" t="s">
        <v>3052</v>
      </c>
      <c r="H921" s="626" t="s">
        <v>536</v>
      </c>
      <c r="I921" s="626" t="s">
        <v>4049</v>
      </c>
      <c r="J921" s="626" t="s">
        <v>1026</v>
      </c>
      <c r="K921" s="626" t="s">
        <v>4050</v>
      </c>
      <c r="L921" s="627">
        <v>0</v>
      </c>
      <c r="M921" s="627">
        <v>0</v>
      </c>
      <c r="N921" s="626">
        <v>1</v>
      </c>
      <c r="O921" s="690">
        <v>0.5</v>
      </c>
      <c r="P921" s="627"/>
      <c r="Q921" s="642"/>
      <c r="R921" s="626"/>
      <c r="S921" s="642">
        <v>0</v>
      </c>
      <c r="T921" s="690"/>
      <c r="U921" s="672">
        <v>0</v>
      </c>
    </row>
    <row r="922" spans="1:21" ht="14.4" customHeight="1" x14ac:dyDescent="0.3">
      <c r="A922" s="625">
        <v>50</v>
      </c>
      <c r="B922" s="626" t="s">
        <v>537</v>
      </c>
      <c r="C922" s="626">
        <v>89301502</v>
      </c>
      <c r="D922" s="688" t="s">
        <v>4149</v>
      </c>
      <c r="E922" s="689" t="s">
        <v>3028</v>
      </c>
      <c r="F922" s="626" t="s">
        <v>3007</v>
      </c>
      <c r="G922" s="626" t="s">
        <v>3421</v>
      </c>
      <c r="H922" s="626" t="s">
        <v>536</v>
      </c>
      <c r="I922" s="626" t="s">
        <v>4051</v>
      </c>
      <c r="J922" s="626" t="s">
        <v>3423</v>
      </c>
      <c r="K922" s="626" t="s">
        <v>4052</v>
      </c>
      <c r="L922" s="627">
        <v>3638.86</v>
      </c>
      <c r="M922" s="627">
        <v>3638.86</v>
      </c>
      <c r="N922" s="626">
        <v>1</v>
      </c>
      <c r="O922" s="690">
        <v>0.5</v>
      </c>
      <c r="P922" s="627">
        <v>3638.86</v>
      </c>
      <c r="Q922" s="642">
        <v>1</v>
      </c>
      <c r="R922" s="626">
        <v>1</v>
      </c>
      <c r="S922" s="642">
        <v>1</v>
      </c>
      <c r="T922" s="690">
        <v>0.5</v>
      </c>
      <c r="U922" s="672">
        <v>1</v>
      </c>
    </row>
    <row r="923" spans="1:21" ht="14.4" customHeight="1" x14ac:dyDescent="0.3">
      <c r="A923" s="625">
        <v>50</v>
      </c>
      <c r="B923" s="626" t="s">
        <v>537</v>
      </c>
      <c r="C923" s="626">
        <v>89301502</v>
      </c>
      <c r="D923" s="688" t="s">
        <v>4149</v>
      </c>
      <c r="E923" s="689" t="s">
        <v>3028</v>
      </c>
      <c r="F923" s="626" t="s">
        <v>3007</v>
      </c>
      <c r="G923" s="626" t="s">
        <v>3722</v>
      </c>
      <c r="H923" s="626" t="s">
        <v>1511</v>
      </c>
      <c r="I923" s="626" t="s">
        <v>4053</v>
      </c>
      <c r="J923" s="626" t="s">
        <v>4054</v>
      </c>
      <c r="K923" s="626" t="s">
        <v>3728</v>
      </c>
      <c r="L923" s="627">
        <v>471.57</v>
      </c>
      <c r="M923" s="627">
        <v>471.57</v>
      </c>
      <c r="N923" s="626">
        <v>1</v>
      </c>
      <c r="O923" s="690">
        <v>0.5</v>
      </c>
      <c r="P923" s="627"/>
      <c r="Q923" s="642">
        <v>0</v>
      </c>
      <c r="R923" s="626"/>
      <c r="S923" s="642">
        <v>0</v>
      </c>
      <c r="T923" s="690"/>
      <c r="U923" s="672">
        <v>0</v>
      </c>
    </row>
    <row r="924" spans="1:21" ht="14.4" customHeight="1" x14ac:dyDescent="0.3">
      <c r="A924" s="625">
        <v>50</v>
      </c>
      <c r="B924" s="626" t="s">
        <v>537</v>
      </c>
      <c r="C924" s="626">
        <v>89301502</v>
      </c>
      <c r="D924" s="688" t="s">
        <v>4149</v>
      </c>
      <c r="E924" s="689" t="s">
        <v>3028</v>
      </c>
      <c r="F924" s="626" t="s">
        <v>3007</v>
      </c>
      <c r="G924" s="626" t="s">
        <v>3634</v>
      </c>
      <c r="H924" s="626" t="s">
        <v>536</v>
      </c>
      <c r="I924" s="626" t="s">
        <v>4055</v>
      </c>
      <c r="J924" s="626" t="s">
        <v>3636</v>
      </c>
      <c r="K924" s="626" t="s">
        <v>4056</v>
      </c>
      <c r="L924" s="627">
        <v>0</v>
      </c>
      <c r="M924" s="627">
        <v>0</v>
      </c>
      <c r="N924" s="626">
        <v>1</v>
      </c>
      <c r="O924" s="690">
        <v>0.5</v>
      </c>
      <c r="P924" s="627"/>
      <c r="Q924" s="642"/>
      <c r="R924" s="626"/>
      <c r="S924" s="642">
        <v>0</v>
      </c>
      <c r="T924" s="690"/>
      <c r="U924" s="672">
        <v>0</v>
      </c>
    </row>
    <row r="925" spans="1:21" ht="14.4" customHeight="1" x14ac:dyDescent="0.3">
      <c r="A925" s="625">
        <v>50</v>
      </c>
      <c r="B925" s="626" t="s">
        <v>537</v>
      </c>
      <c r="C925" s="626">
        <v>89301502</v>
      </c>
      <c r="D925" s="688" t="s">
        <v>4149</v>
      </c>
      <c r="E925" s="689" t="s">
        <v>3028</v>
      </c>
      <c r="F925" s="626" t="s">
        <v>3007</v>
      </c>
      <c r="G925" s="626" t="s">
        <v>3733</v>
      </c>
      <c r="H925" s="626" t="s">
        <v>536</v>
      </c>
      <c r="I925" s="626" t="s">
        <v>4057</v>
      </c>
      <c r="J925" s="626" t="s">
        <v>3735</v>
      </c>
      <c r="K925" s="626" t="s">
        <v>4058</v>
      </c>
      <c r="L925" s="627">
        <v>0</v>
      </c>
      <c r="M925" s="627">
        <v>0</v>
      </c>
      <c r="N925" s="626">
        <v>1</v>
      </c>
      <c r="O925" s="690">
        <v>1</v>
      </c>
      <c r="P925" s="627">
        <v>0</v>
      </c>
      <c r="Q925" s="642"/>
      <c r="R925" s="626">
        <v>1</v>
      </c>
      <c r="S925" s="642">
        <v>1</v>
      </c>
      <c r="T925" s="690">
        <v>1</v>
      </c>
      <c r="U925" s="672">
        <v>1</v>
      </c>
    </row>
    <row r="926" spans="1:21" ht="14.4" customHeight="1" x14ac:dyDescent="0.3">
      <c r="A926" s="625">
        <v>50</v>
      </c>
      <c r="B926" s="626" t="s">
        <v>537</v>
      </c>
      <c r="C926" s="626">
        <v>89301502</v>
      </c>
      <c r="D926" s="688" t="s">
        <v>4149</v>
      </c>
      <c r="E926" s="689" t="s">
        <v>3028</v>
      </c>
      <c r="F926" s="626" t="s">
        <v>3007</v>
      </c>
      <c r="G926" s="626" t="s">
        <v>3999</v>
      </c>
      <c r="H926" s="626" t="s">
        <v>536</v>
      </c>
      <c r="I926" s="626" t="s">
        <v>4059</v>
      </c>
      <c r="J926" s="626" t="s">
        <v>4060</v>
      </c>
      <c r="K926" s="626" t="s">
        <v>1510</v>
      </c>
      <c r="L926" s="627">
        <v>1692.27</v>
      </c>
      <c r="M926" s="627">
        <v>3384.54</v>
      </c>
      <c r="N926" s="626">
        <v>2</v>
      </c>
      <c r="O926" s="690">
        <v>2</v>
      </c>
      <c r="P926" s="627"/>
      <c r="Q926" s="642">
        <v>0</v>
      </c>
      <c r="R926" s="626"/>
      <c r="S926" s="642">
        <v>0</v>
      </c>
      <c r="T926" s="690"/>
      <c r="U926" s="672">
        <v>0</v>
      </c>
    </row>
    <row r="927" spans="1:21" ht="14.4" customHeight="1" x14ac:dyDescent="0.3">
      <c r="A927" s="625">
        <v>50</v>
      </c>
      <c r="B927" s="626" t="s">
        <v>537</v>
      </c>
      <c r="C927" s="626">
        <v>89301502</v>
      </c>
      <c r="D927" s="688" t="s">
        <v>4149</v>
      </c>
      <c r="E927" s="689" t="s">
        <v>3028</v>
      </c>
      <c r="F927" s="626" t="s">
        <v>3007</v>
      </c>
      <c r="G927" s="626" t="s">
        <v>3999</v>
      </c>
      <c r="H927" s="626" t="s">
        <v>536</v>
      </c>
      <c r="I927" s="626" t="s">
        <v>4061</v>
      </c>
      <c r="J927" s="626" t="s">
        <v>4001</v>
      </c>
      <c r="K927" s="626" t="s">
        <v>1510</v>
      </c>
      <c r="L927" s="627">
        <v>1313.2</v>
      </c>
      <c r="M927" s="627">
        <v>3939.6000000000004</v>
      </c>
      <c r="N927" s="626">
        <v>3</v>
      </c>
      <c r="O927" s="690">
        <v>2</v>
      </c>
      <c r="P927" s="627"/>
      <c r="Q927" s="642">
        <v>0</v>
      </c>
      <c r="R927" s="626"/>
      <c r="S927" s="642">
        <v>0</v>
      </c>
      <c r="T927" s="690"/>
      <c r="U927" s="672">
        <v>0</v>
      </c>
    </row>
    <row r="928" spans="1:21" ht="14.4" customHeight="1" x14ac:dyDescent="0.3">
      <c r="A928" s="625">
        <v>50</v>
      </c>
      <c r="B928" s="626" t="s">
        <v>537</v>
      </c>
      <c r="C928" s="626">
        <v>89301502</v>
      </c>
      <c r="D928" s="688" t="s">
        <v>4149</v>
      </c>
      <c r="E928" s="689" t="s">
        <v>3028</v>
      </c>
      <c r="F928" s="626" t="s">
        <v>3007</v>
      </c>
      <c r="G928" s="626" t="s">
        <v>3054</v>
      </c>
      <c r="H928" s="626" t="s">
        <v>536</v>
      </c>
      <c r="I928" s="626" t="s">
        <v>4062</v>
      </c>
      <c r="J928" s="626" t="s">
        <v>2058</v>
      </c>
      <c r="K928" s="626" t="s">
        <v>4063</v>
      </c>
      <c r="L928" s="627">
        <v>116.46</v>
      </c>
      <c r="M928" s="627">
        <v>116.46</v>
      </c>
      <c r="N928" s="626">
        <v>1</v>
      </c>
      <c r="O928" s="690">
        <v>0.5</v>
      </c>
      <c r="P928" s="627"/>
      <c r="Q928" s="642">
        <v>0</v>
      </c>
      <c r="R928" s="626"/>
      <c r="S928" s="642">
        <v>0</v>
      </c>
      <c r="T928" s="690"/>
      <c r="U928" s="672">
        <v>0</v>
      </c>
    </row>
    <row r="929" spans="1:21" ht="14.4" customHeight="1" x14ac:dyDescent="0.3">
      <c r="A929" s="625">
        <v>50</v>
      </c>
      <c r="B929" s="626" t="s">
        <v>537</v>
      </c>
      <c r="C929" s="626">
        <v>89301502</v>
      </c>
      <c r="D929" s="688" t="s">
        <v>4149</v>
      </c>
      <c r="E929" s="689" t="s">
        <v>3028</v>
      </c>
      <c r="F929" s="626" t="s">
        <v>3007</v>
      </c>
      <c r="G929" s="626" t="s">
        <v>3054</v>
      </c>
      <c r="H929" s="626" t="s">
        <v>536</v>
      </c>
      <c r="I929" s="626" t="s">
        <v>1014</v>
      </c>
      <c r="J929" s="626" t="s">
        <v>3056</v>
      </c>
      <c r="K929" s="626" t="s">
        <v>3058</v>
      </c>
      <c r="L929" s="627">
        <v>58.23</v>
      </c>
      <c r="M929" s="627">
        <v>116.46</v>
      </c>
      <c r="N929" s="626">
        <v>2</v>
      </c>
      <c r="O929" s="690">
        <v>1</v>
      </c>
      <c r="P929" s="627"/>
      <c r="Q929" s="642">
        <v>0</v>
      </c>
      <c r="R929" s="626"/>
      <c r="S929" s="642">
        <v>0</v>
      </c>
      <c r="T929" s="690"/>
      <c r="U929" s="672">
        <v>0</v>
      </c>
    </row>
    <row r="930" spans="1:21" ht="14.4" customHeight="1" x14ac:dyDescent="0.3">
      <c r="A930" s="625">
        <v>50</v>
      </c>
      <c r="B930" s="626" t="s">
        <v>537</v>
      </c>
      <c r="C930" s="626">
        <v>89301502</v>
      </c>
      <c r="D930" s="688" t="s">
        <v>4149</v>
      </c>
      <c r="E930" s="689" t="s">
        <v>3028</v>
      </c>
      <c r="F930" s="626" t="s">
        <v>3007</v>
      </c>
      <c r="G930" s="626" t="s">
        <v>3389</v>
      </c>
      <c r="H930" s="626" t="s">
        <v>536</v>
      </c>
      <c r="I930" s="626" t="s">
        <v>907</v>
      </c>
      <c r="J930" s="626" t="s">
        <v>908</v>
      </c>
      <c r="K930" s="626" t="s">
        <v>3390</v>
      </c>
      <c r="L930" s="627">
        <v>153.37</v>
      </c>
      <c r="M930" s="627">
        <v>1073.5900000000001</v>
      </c>
      <c r="N930" s="626">
        <v>7</v>
      </c>
      <c r="O930" s="690">
        <v>2</v>
      </c>
      <c r="P930" s="627">
        <v>613.48</v>
      </c>
      <c r="Q930" s="642">
        <v>0.5714285714285714</v>
      </c>
      <c r="R930" s="626">
        <v>4</v>
      </c>
      <c r="S930" s="642">
        <v>0.5714285714285714</v>
      </c>
      <c r="T930" s="690">
        <v>1.5</v>
      </c>
      <c r="U930" s="672">
        <v>0.75</v>
      </c>
    </row>
    <row r="931" spans="1:21" ht="14.4" customHeight="1" x14ac:dyDescent="0.3">
      <c r="A931" s="625">
        <v>50</v>
      </c>
      <c r="B931" s="626" t="s">
        <v>537</v>
      </c>
      <c r="C931" s="626">
        <v>89301502</v>
      </c>
      <c r="D931" s="688" t="s">
        <v>4149</v>
      </c>
      <c r="E931" s="689" t="s">
        <v>3028</v>
      </c>
      <c r="F931" s="626" t="s">
        <v>3007</v>
      </c>
      <c r="G931" s="626" t="s">
        <v>3059</v>
      </c>
      <c r="H931" s="626" t="s">
        <v>536</v>
      </c>
      <c r="I931" s="626" t="s">
        <v>3060</v>
      </c>
      <c r="J931" s="626" t="s">
        <v>588</v>
      </c>
      <c r="K931" s="626" t="s">
        <v>3061</v>
      </c>
      <c r="L931" s="627">
        <v>0</v>
      </c>
      <c r="M931" s="627">
        <v>0</v>
      </c>
      <c r="N931" s="626">
        <v>1</v>
      </c>
      <c r="O931" s="690">
        <v>0.5</v>
      </c>
      <c r="P931" s="627">
        <v>0</v>
      </c>
      <c r="Q931" s="642"/>
      <c r="R931" s="626">
        <v>1</v>
      </c>
      <c r="S931" s="642">
        <v>1</v>
      </c>
      <c r="T931" s="690">
        <v>0.5</v>
      </c>
      <c r="U931" s="672">
        <v>1</v>
      </c>
    </row>
    <row r="932" spans="1:21" ht="14.4" customHeight="1" x14ac:dyDescent="0.3">
      <c r="A932" s="625">
        <v>50</v>
      </c>
      <c r="B932" s="626" t="s">
        <v>537</v>
      </c>
      <c r="C932" s="626">
        <v>89301502</v>
      </c>
      <c r="D932" s="688" t="s">
        <v>4149</v>
      </c>
      <c r="E932" s="689" t="s">
        <v>3028</v>
      </c>
      <c r="F932" s="626" t="s">
        <v>3007</v>
      </c>
      <c r="G932" s="626" t="s">
        <v>3156</v>
      </c>
      <c r="H932" s="626" t="s">
        <v>536</v>
      </c>
      <c r="I932" s="626" t="s">
        <v>4064</v>
      </c>
      <c r="J932" s="626" t="s">
        <v>780</v>
      </c>
      <c r="K932" s="626" t="s">
        <v>3786</v>
      </c>
      <c r="L932" s="627">
        <v>0</v>
      </c>
      <c r="M932" s="627">
        <v>0</v>
      </c>
      <c r="N932" s="626">
        <v>1</v>
      </c>
      <c r="O932" s="690">
        <v>0.5</v>
      </c>
      <c r="P932" s="627"/>
      <c r="Q932" s="642"/>
      <c r="R932" s="626"/>
      <c r="S932" s="642">
        <v>0</v>
      </c>
      <c r="T932" s="690"/>
      <c r="U932" s="672">
        <v>0</v>
      </c>
    </row>
    <row r="933" spans="1:21" ht="14.4" customHeight="1" x14ac:dyDescent="0.3">
      <c r="A933" s="625">
        <v>50</v>
      </c>
      <c r="B933" s="626" t="s">
        <v>537</v>
      </c>
      <c r="C933" s="626">
        <v>89301502</v>
      </c>
      <c r="D933" s="688" t="s">
        <v>4149</v>
      </c>
      <c r="E933" s="689" t="s">
        <v>3028</v>
      </c>
      <c r="F933" s="626" t="s">
        <v>3007</v>
      </c>
      <c r="G933" s="626" t="s">
        <v>3157</v>
      </c>
      <c r="H933" s="626" t="s">
        <v>536</v>
      </c>
      <c r="I933" s="626" t="s">
        <v>4065</v>
      </c>
      <c r="J933" s="626" t="s">
        <v>4066</v>
      </c>
      <c r="K933" s="626" t="s">
        <v>4067</v>
      </c>
      <c r="L933" s="627">
        <v>0</v>
      </c>
      <c r="M933" s="627">
        <v>0</v>
      </c>
      <c r="N933" s="626">
        <v>1</v>
      </c>
      <c r="O933" s="690">
        <v>1</v>
      </c>
      <c r="P933" s="627"/>
      <c r="Q933" s="642"/>
      <c r="R933" s="626"/>
      <c r="S933" s="642">
        <v>0</v>
      </c>
      <c r="T933" s="690"/>
      <c r="U933" s="672">
        <v>0</v>
      </c>
    </row>
    <row r="934" spans="1:21" ht="14.4" customHeight="1" x14ac:dyDescent="0.3">
      <c r="A934" s="625">
        <v>50</v>
      </c>
      <c r="B934" s="626" t="s">
        <v>537</v>
      </c>
      <c r="C934" s="626">
        <v>89301502</v>
      </c>
      <c r="D934" s="688" t="s">
        <v>4149</v>
      </c>
      <c r="E934" s="689" t="s">
        <v>3028</v>
      </c>
      <c r="F934" s="626" t="s">
        <v>3007</v>
      </c>
      <c r="G934" s="626" t="s">
        <v>3191</v>
      </c>
      <c r="H934" s="626" t="s">
        <v>536</v>
      </c>
      <c r="I934" s="626" t="s">
        <v>4068</v>
      </c>
      <c r="J934" s="626" t="s">
        <v>3506</v>
      </c>
      <c r="K934" s="626" t="s">
        <v>1260</v>
      </c>
      <c r="L934" s="627">
        <v>0</v>
      </c>
      <c r="M934" s="627">
        <v>0</v>
      </c>
      <c r="N934" s="626">
        <v>6</v>
      </c>
      <c r="O934" s="690">
        <v>3.5</v>
      </c>
      <c r="P934" s="627">
        <v>0</v>
      </c>
      <c r="Q934" s="642"/>
      <c r="R934" s="626">
        <v>1</v>
      </c>
      <c r="S934" s="642">
        <v>0.16666666666666666</v>
      </c>
      <c r="T934" s="690">
        <v>0.5</v>
      </c>
      <c r="U934" s="672">
        <v>0.14285714285714285</v>
      </c>
    </row>
    <row r="935" spans="1:21" ht="14.4" customHeight="1" x14ac:dyDescent="0.3">
      <c r="A935" s="625">
        <v>50</v>
      </c>
      <c r="B935" s="626" t="s">
        <v>537</v>
      </c>
      <c r="C935" s="626">
        <v>89301502</v>
      </c>
      <c r="D935" s="688" t="s">
        <v>4149</v>
      </c>
      <c r="E935" s="689" t="s">
        <v>3028</v>
      </c>
      <c r="F935" s="626" t="s">
        <v>3007</v>
      </c>
      <c r="G935" s="626" t="s">
        <v>3461</v>
      </c>
      <c r="H935" s="626" t="s">
        <v>536</v>
      </c>
      <c r="I935" s="626" t="s">
        <v>950</v>
      </c>
      <c r="J935" s="626" t="s">
        <v>951</v>
      </c>
      <c r="K935" s="626" t="s">
        <v>3462</v>
      </c>
      <c r="L935" s="627">
        <v>61.26</v>
      </c>
      <c r="M935" s="627">
        <v>61.26</v>
      </c>
      <c r="N935" s="626">
        <v>1</v>
      </c>
      <c r="O935" s="690">
        <v>1</v>
      </c>
      <c r="P935" s="627"/>
      <c r="Q935" s="642">
        <v>0</v>
      </c>
      <c r="R935" s="626"/>
      <c r="S935" s="642">
        <v>0</v>
      </c>
      <c r="T935" s="690"/>
      <c r="U935" s="672">
        <v>0</v>
      </c>
    </row>
    <row r="936" spans="1:21" ht="14.4" customHeight="1" x14ac:dyDescent="0.3">
      <c r="A936" s="625">
        <v>50</v>
      </c>
      <c r="B936" s="626" t="s">
        <v>537</v>
      </c>
      <c r="C936" s="626">
        <v>89301502</v>
      </c>
      <c r="D936" s="688" t="s">
        <v>4149</v>
      </c>
      <c r="E936" s="689" t="s">
        <v>3028</v>
      </c>
      <c r="F936" s="626" t="s">
        <v>3007</v>
      </c>
      <c r="G936" s="626" t="s">
        <v>3135</v>
      </c>
      <c r="H936" s="626" t="s">
        <v>536</v>
      </c>
      <c r="I936" s="626" t="s">
        <v>4069</v>
      </c>
      <c r="J936" s="626" t="s">
        <v>4070</v>
      </c>
      <c r="K936" s="626" t="s">
        <v>4071</v>
      </c>
      <c r="L936" s="627">
        <v>0</v>
      </c>
      <c r="M936" s="627">
        <v>0</v>
      </c>
      <c r="N936" s="626">
        <v>2</v>
      </c>
      <c r="O936" s="690">
        <v>2</v>
      </c>
      <c r="P936" s="627">
        <v>0</v>
      </c>
      <c r="Q936" s="642"/>
      <c r="R936" s="626">
        <v>2</v>
      </c>
      <c r="S936" s="642">
        <v>1</v>
      </c>
      <c r="T936" s="690">
        <v>2</v>
      </c>
      <c r="U936" s="672">
        <v>1</v>
      </c>
    </row>
    <row r="937" spans="1:21" ht="14.4" customHeight="1" x14ac:dyDescent="0.3">
      <c r="A937" s="625">
        <v>50</v>
      </c>
      <c r="B937" s="626" t="s">
        <v>537</v>
      </c>
      <c r="C937" s="626">
        <v>89301502</v>
      </c>
      <c r="D937" s="688" t="s">
        <v>4149</v>
      </c>
      <c r="E937" s="689" t="s">
        <v>3028</v>
      </c>
      <c r="F937" s="626" t="s">
        <v>3007</v>
      </c>
      <c r="G937" s="626" t="s">
        <v>3062</v>
      </c>
      <c r="H937" s="626" t="s">
        <v>536</v>
      </c>
      <c r="I937" s="626" t="s">
        <v>4072</v>
      </c>
      <c r="J937" s="626" t="s">
        <v>3267</v>
      </c>
      <c r="K937" s="626" t="s">
        <v>3199</v>
      </c>
      <c r="L937" s="627">
        <v>1492.58</v>
      </c>
      <c r="M937" s="627">
        <v>1492.58</v>
      </c>
      <c r="N937" s="626">
        <v>1</v>
      </c>
      <c r="O937" s="690">
        <v>0.5</v>
      </c>
      <c r="P937" s="627">
        <v>1492.58</v>
      </c>
      <c r="Q937" s="642">
        <v>1</v>
      </c>
      <c r="R937" s="626">
        <v>1</v>
      </c>
      <c r="S937" s="642">
        <v>1</v>
      </c>
      <c r="T937" s="690">
        <v>0.5</v>
      </c>
      <c r="U937" s="672">
        <v>1</v>
      </c>
    </row>
    <row r="938" spans="1:21" ht="14.4" customHeight="1" x14ac:dyDescent="0.3">
      <c r="A938" s="625">
        <v>50</v>
      </c>
      <c r="B938" s="626" t="s">
        <v>537</v>
      </c>
      <c r="C938" s="626">
        <v>89301502</v>
      </c>
      <c r="D938" s="688" t="s">
        <v>4149</v>
      </c>
      <c r="E938" s="689" t="s">
        <v>3028</v>
      </c>
      <c r="F938" s="626" t="s">
        <v>3007</v>
      </c>
      <c r="G938" s="626" t="s">
        <v>3062</v>
      </c>
      <c r="H938" s="626" t="s">
        <v>536</v>
      </c>
      <c r="I938" s="626" t="s">
        <v>3063</v>
      </c>
      <c r="J938" s="626" t="s">
        <v>629</v>
      </c>
      <c r="K938" s="626" t="s">
        <v>1674</v>
      </c>
      <c r="L938" s="627">
        <v>0</v>
      </c>
      <c r="M938" s="627">
        <v>0</v>
      </c>
      <c r="N938" s="626">
        <v>1</v>
      </c>
      <c r="O938" s="690">
        <v>1</v>
      </c>
      <c r="P938" s="627"/>
      <c r="Q938" s="642"/>
      <c r="R938" s="626"/>
      <c r="S938" s="642">
        <v>0</v>
      </c>
      <c r="T938" s="690"/>
      <c r="U938" s="672">
        <v>0</v>
      </c>
    </row>
    <row r="939" spans="1:21" ht="14.4" customHeight="1" x14ac:dyDescent="0.3">
      <c r="A939" s="625">
        <v>50</v>
      </c>
      <c r="B939" s="626" t="s">
        <v>537</v>
      </c>
      <c r="C939" s="626">
        <v>89301502</v>
      </c>
      <c r="D939" s="688" t="s">
        <v>4149</v>
      </c>
      <c r="E939" s="689" t="s">
        <v>3028</v>
      </c>
      <c r="F939" s="626" t="s">
        <v>3007</v>
      </c>
      <c r="G939" s="626" t="s">
        <v>3062</v>
      </c>
      <c r="H939" s="626" t="s">
        <v>536</v>
      </c>
      <c r="I939" s="626" t="s">
        <v>4073</v>
      </c>
      <c r="J939" s="626" t="s">
        <v>629</v>
      </c>
      <c r="K939" s="626" t="s">
        <v>3199</v>
      </c>
      <c r="L939" s="627">
        <v>0</v>
      </c>
      <c r="M939" s="627">
        <v>0</v>
      </c>
      <c r="N939" s="626">
        <v>2</v>
      </c>
      <c r="O939" s="690">
        <v>1.5</v>
      </c>
      <c r="P939" s="627">
        <v>0</v>
      </c>
      <c r="Q939" s="642"/>
      <c r="R939" s="626">
        <v>1</v>
      </c>
      <c r="S939" s="642">
        <v>0.5</v>
      </c>
      <c r="T939" s="690">
        <v>0.5</v>
      </c>
      <c r="U939" s="672">
        <v>0.33333333333333331</v>
      </c>
    </row>
    <row r="940" spans="1:21" ht="14.4" customHeight="1" x14ac:dyDescent="0.3">
      <c r="A940" s="625">
        <v>50</v>
      </c>
      <c r="B940" s="626" t="s">
        <v>537</v>
      </c>
      <c r="C940" s="626">
        <v>89301502</v>
      </c>
      <c r="D940" s="688" t="s">
        <v>4149</v>
      </c>
      <c r="E940" s="689" t="s">
        <v>3028</v>
      </c>
      <c r="F940" s="626" t="s">
        <v>3007</v>
      </c>
      <c r="G940" s="626" t="s">
        <v>3062</v>
      </c>
      <c r="H940" s="626" t="s">
        <v>1511</v>
      </c>
      <c r="I940" s="626" t="s">
        <v>1672</v>
      </c>
      <c r="J940" s="626" t="s">
        <v>1673</v>
      </c>
      <c r="K940" s="626" t="s">
        <v>1674</v>
      </c>
      <c r="L940" s="627">
        <v>414.85</v>
      </c>
      <c r="M940" s="627">
        <v>414.85</v>
      </c>
      <c r="N940" s="626">
        <v>1</v>
      </c>
      <c r="O940" s="690">
        <v>1</v>
      </c>
      <c r="P940" s="627"/>
      <c r="Q940" s="642">
        <v>0</v>
      </c>
      <c r="R940" s="626"/>
      <c r="S940" s="642">
        <v>0</v>
      </c>
      <c r="T940" s="690"/>
      <c r="U940" s="672">
        <v>0</v>
      </c>
    </row>
    <row r="941" spans="1:21" ht="14.4" customHeight="1" x14ac:dyDescent="0.3">
      <c r="A941" s="625">
        <v>50</v>
      </c>
      <c r="B941" s="626" t="s">
        <v>537</v>
      </c>
      <c r="C941" s="626">
        <v>89301502</v>
      </c>
      <c r="D941" s="688" t="s">
        <v>4149</v>
      </c>
      <c r="E941" s="689" t="s">
        <v>3028</v>
      </c>
      <c r="F941" s="626" t="s">
        <v>3007</v>
      </c>
      <c r="G941" s="626" t="s">
        <v>3514</v>
      </c>
      <c r="H941" s="626" t="s">
        <v>536</v>
      </c>
      <c r="I941" s="626" t="s">
        <v>2075</v>
      </c>
      <c r="J941" s="626" t="s">
        <v>2076</v>
      </c>
      <c r="K941" s="626" t="s">
        <v>2077</v>
      </c>
      <c r="L941" s="627">
        <v>132.34</v>
      </c>
      <c r="M941" s="627">
        <v>132.34</v>
      </c>
      <c r="N941" s="626">
        <v>1</v>
      </c>
      <c r="O941" s="690">
        <v>1</v>
      </c>
      <c r="P941" s="627"/>
      <c r="Q941" s="642">
        <v>0</v>
      </c>
      <c r="R941" s="626"/>
      <c r="S941" s="642">
        <v>0</v>
      </c>
      <c r="T941" s="690"/>
      <c r="U941" s="672">
        <v>0</v>
      </c>
    </row>
    <row r="942" spans="1:21" ht="14.4" customHeight="1" x14ac:dyDescent="0.3">
      <c r="A942" s="625">
        <v>50</v>
      </c>
      <c r="B942" s="626" t="s">
        <v>537</v>
      </c>
      <c r="C942" s="626">
        <v>89301502</v>
      </c>
      <c r="D942" s="688" t="s">
        <v>4149</v>
      </c>
      <c r="E942" s="689" t="s">
        <v>3028</v>
      </c>
      <c r="F942" s="626" t="s">
        <v>3007</v>
      </c>
      <c r="G942" s="626" t="s">
        <v>3073</v>
      </c>
      <c r="H942" s="626" t="s">
        <v>536</v>
      </c>
      <c r="I942" s="626" t="s">
        <v>1070</v>
      </c>
      <c r="J942" s="626" t="s">
        <v>3076</v>
      </c>
      <c r="K942" s="626" t="s">
        <v>3200</v>
      </c>
      <c r="L942" s="627">
        <v>36.78</v>
      </c>
      <c r="M942" s="627">
        <v>73.56</v>
      </c>
      <c r="N942" s="626">
        <v>2</v>
      </c>
      <c r="O942" s="690">
        <v>0.5</v>
      </c>
      <c r="P942" s="627"/>
      <c r="Q942" s="642">
        <v>0</v>
      </c>
      <c r="R942" s="626"/>
      <c r="S942" s="642">
        <v>0</v>
      </c>
      <c r="T942" s="690"/>
      <c r="U942" s="672">
        <v>0</v>
      </c>
    </row>
    <row r="943" spans="1:21" ht="14.4" customHeight="1" x14ac:dyDescent="0.3">
      <c r="A943" s="625">
        <v>50</v>
      </c>
      <c r="B943" s="626" t="s">
        <v>537</v>
      </c>
      <c r="C943" s="626">
        <v>89301502</v>
      </c>
      <c r="D943" s="688" t="s">
        <v>4149</v>
      </c>
      <c r="E943" s="689" t="s">
        <v>3028</v>
      </c>
      <c r="F943" s="626" t="s">
        <v>3007</v>
      </c>
      <c r="G943" s="626" t="s">
        <v>3073</v>
      </c>
      <c r="H943" s="626" t="s">
        <v>536</v>
      </c>
      <c r="I943" s="626" t="s">
        <v>3074</v>
      </c>
      <c r="J943" s="626" t="s">
        <v>1118</v>
      </c>
      <c r="K943" s="626" t="s">
        <v>589</v>
      </c>
      <c r="L943" s="627">
        <v>30.65</v>
      </c>
      <c r="M943" s="627">
        <v>30.65</v>
      </c>
      <c r="N943" s="626">
        <v>1</v>
      </c>
      <c r="O943" s="690">
        <v>0.5</v>
      </c>
      <c r="P943" s="627">
        <v>30.65</v>
      </c>
      <c r="Q943" s="642">
        <v>1</v>
      </c>
      <c r="R943" s="626">
        <v>1</v>
      </c>
      <c r="S943" s="642">
        <v>1</v>
      </c>
      <c r="T943" s="690">
        <v>0.5</v>
      </c>
      <c r="U943" s="672">
        <v>1</v>
      </c>
    </row>
    <row r="944" spans="1:21" ht="14.4" customHeight="1" x14ac:dyDescent="0.3">
      <c r="A944" s="625">
        <v>50</v>
      </c>
      <c r="B944" s="626" t="s">
        <v>537</v>
      </c>
      <c r="C944" s="626">
        <v>89301502</v>
      </c>
      <c r="D944" s="688" t="s">
        <v>4149</v>
      </c>
      <c r="E944" s="689" t="s">
        <v>3028</v>
      </c>
      <c r="F944" s="626" t="s">
        <v>3007</v>
      </c>
      <c r="G944" s="626" t="s">
        <v>3073</v>
      </c>
      <c r="H944" s="626" t="s">
        <v>536</v>
      </c>
      <c r="I944" s="626" t="s">
        <v>3075</v>
      </c>
      <c r="J944" s="626" t="s">
        <v>3076</v>
      </c>
      <c r="K944" s="626" t="s">
        <v>3077</v>
      </c>
      <c r="L944" s="627">
        <v>0</v>
      </c>
      <c r="M944" s="627">
        <v>0</v>
      </c>
      <c r="N944" s="626">
        <v>3</v>
      </c>
      <c r="O944" s="690">
        <v>0.5</v>
      </c>
      <c r="P944" s="627"/>
      <c r="Q944" s="642"/>
      <c r="R944" s="626"/>
      <c r="S944" s="642">
        <v>0</v>
      </c>
      <c r="T944" s="690"/>
      <c r="U944" s="672">
        <v>0</v>
      </c>
    </row>
    <row r="945" spans="1:21" ht="14.4" customHeight="1" x14ac:dyDescent="0.3">
      <c r="A945" s="625">
        <v>50</v>
      </c>
      <c r="B945" s="626" t="s">
        <v>537</v>
      </c>
      <c r="C945" s="626">
        <v>89301502</v>
      </c>
      <c r="D945" s="688" t="s">
        <v>4149</v>
      </c>
      <c r="E945" s="689" t="s">
        <v>3028</v>
      </c>
      <c r="F945" s="626" t="s">
        <v>3007</v>
      </c>
      <c r="G945" s="626" t="s">
        <v>3073</v>
      </c>
      <c r="H945" s="626" t="s">
        <v>536</v>
      </c>
      <c r="I945" s="626" t="s">
        <v>3973</v>
      </c>
      <c r="J945" s="626" t="s">
        <v>1205</v>
      </c>
      <c r="K945" s="626" t="s">
        <v>3974</v>
      </c>
      <c r="L945" s="627">
        <v>60.07</v>
      </c>
      <c r="M945" s="627">
        <v>60.07</v>
      </c>
      <c r="N945" s="626">
        <v>1</v>
      </c>
      <c r="O945" s="690">
        <v>1</v>
      </c>
      <c r="P945" s="627"/>
      <c r="Q945" s="642">
        <v>0</v>
      </c>
      <c r="R945" s="626"/>
      <c r="S945" s="642">
        <v>0</v>
      </c>
      <c r="T945" s="690"/>
      <c r="U945" s="672">
        <v>0</v>
      </c>
    </row>
    <row r="946" spans="1:21" ht="14.4" customHeight="1" x14ac:dyDescent="0.3">
      <c r="A946" s="625">
        <v>50</v>
      </c>
      <c r="B946" s="626" t="s">
        <v>537</v>
      </c>
      <c r="C946" s="626">
        <v>89301502</v>
      </c>
      <c r="D946" s="688" t="s">
        <v>4149</v>
      </c>
      <c r="E946" s="689" t="s">
        <v>3028</v>
      </c>
      <c r="F946" s="626" t="s">
        <v>3007</v>
      </c>
      <c r="G946" s="626" t="s">
        <v>3073</v>
      </c>
      <c r="H946" s="626" t="s">
        <v>536</v>
      </c>
      <c r="I946" s="626" t="s">
        <v>3078</v>
      </c>
      <c r="J946" s="626" t="s">
        <v>3076</v>
      </c>
      <c r="K946" s="626" t="s">
        <v>3079</v>
      </c>
      <c r="L946" s="627">
        <v>0</v>
      </c>
      <c r="M946" s="627">
        <v>0</v>
      </c>
      <c r="N946" s="626">
        <v>2</v>
      </c>
      <c r="O946" s="690">
        <v>0.5</v>
      </c>
      <c r="P946" s="627"/>
      <c r="Q946" s="642"/>
      <c r="R946" s="626"/>
      <c r="S946" s="642">
        <v>0</v>
      </c>
      <c r="T946" s="690"/>
      <c r="U946" s="672">
        <v>0</v>
      </c>
    </row>
    <row r="947" spans="1:21" ht="14.4" customHeight="1" x14ac:dyDescent="0.3">
      <c r="A947" s="625">
        <v>50</v>
      </c>
      <c r="B947" s="626" t="s">
        <v>537</v>
      </c>
      <c r="C947" s="626">
        <v>89301502</v>
      </c>
      <c r="D947" s="688" t="s">
        <v>4149</v>
      </c>
      <c r="E947" s="689" t="s">
        <v>3028</v>
      </c>
      <c r="F947" s="626" t="s">
        <v>3007</v>
      </c>
      <c r="G947" s="626" t="s">
        <v>3080</v>
      </c>
      <c r="H947" s="626" t="s">
        <v>1511</v>
      </c>
      <c r="I947" s="626" t="s">
        <v>1546</v>
      </c>
      <c r="J947" s="626" t="s">
        <v>2801</v>
      </c>
      <c r="K947" s="626" t="s">
        <v>2802</v>
      </c>
      <c r="L947" s="627">
        <v>190.48</v>
      </c>
      <c r="M947" s="627">
        <v>3238.16</v>
      </c>
      <c r="N947" s="626">
        <v>17</v>
      </c>
      <c r="O947" s="690">
        <v>4.5</v>
      </c>
      <c r="P947" s="627">
        <v>190.48</v>
      </c>
      <c r="Q947" s="642">
        <v>5.8823529411764705E-2</v>
      </c>
      <c r="R947" s="626">
        <v>1</v>
      </c>
      <c r="S947" s="642">
        <v>5.8823529411764705E-2</v>
      </c>
      <c r="T947" s="690">
        <v>1</v>
      </c>
      <c r="U947" s="672">
        <v>0.22222222222222221</v>
      </c>
    </row>
    <row r="948" spans="1:21" ht="14.4" customHeight="1" x14ac:dyDescent="0.3">
      <c r="A948" s="625">
        <v>50</v>
      </c>
      <c r="B948" s="626" t="s">
        <v>537</v>
      </c>
      <c r="C948" s="626">
        <v>89301502</v>
      </c>
      <c r="D948" s="688" t="s">
        <v>4149</v>
      </c>
      <c r="E948" s="689" t="s">
        <v>3028</v>
      </c>
      <c r="F948" s="626" t="s">
        <v>3007</v>
      </c>
      <c r="G948" s="626" t="s">
        <v>3080</v>
      </c>
      <c r="H948" s="626" t="s">
        <v>1511</v>
      </c>
      <c r="I948" s="626" t="s">
        <v>1546</v>
      </c>
      <c r="J948" s="626" t="s">
        <v>2801</v>
      </c>
      <c r="K948" s="626" t="s">
        <v>2802</v>
      </c>
      <c r="L948" s="627">
        <v>123.72</v>
      </c>
      <c r="M948" s="627">
        <v>371.15999999999997</v>
      </c>
      <c r="N948" s="626">
        <v>3</v>
      </c>
      <c r="O948" s="690">
        <v>0.5</v>
      </c>
      <c r="P948" s="627"/>
      <c r="Q948" s="642">
        <v>0</v>
      </c>
      <c r="R948" s="626"/>
      <c r="S948" s="642">
        <v>0</v>
      </c>
      <c r="T948" s="690"/>
      <c r="U948" s="672">
        <v>0</v>
      </c>
    </row>
    <row r="949" spans="1:21" ht="14.4" customHeight="1" x14ac:dyDescent="0.3">
      <c r="A949" s="625">
        <v>50</v>
      </c>
      <c r="B949" s="626" t="s">
        <v>537</v>
      </c>
      <c r="C949" s="626">
        <v>89301502</v>
      </c>
      <c r="D949" s="688" t="s">
        <v>4149</v>
      </c>
      <c r="E949" s="689" t="s">
        <v>3028</v>
      </c>
      <c r="F949" s="626" t="s">
        <v>3007</v>
      </c>
      <c r="G949" s="626" t="s">
        <v>3768</v>
      </c>
      <c r="H949" s="626" t="s">
        <v>536</v>
      </c>
      <c r="I949" s="626" t="s">
        <v>3769</v>
      </c>
      <c r="J949" s="626" t="s">
        <v>2136</v>
      </c>
      <c r="K949" s="626" t="s">
        <v>3770</v>
      </c>
      <c r="L949" s="627">
        <v>0</v>
      </c>
      <c r="M949" s="627">
        <v>0</v>
      </c>
      <c r="N949" s="626">
        <v>1</v>
      </c>
      <c r="O949" s="690">
        <v>0.5</v>
      </c>
      <c r="P949" s="627"/>
      <c r="Q949" s="642"/>
      <c r="R949" s="626"/>
      <c r="S949" s="642">
        <v>0</v>
      </c>
      <c r="T949" s="690"/>
      <c r="U949" s="672">
        <v>0</v>
      </c>
    </row>
    <row r="950" spans="1:21" ht="14.4" customHeight="1" x14ac:dyDescent="0.3">
      <c r="A950" s="625">
        <v>50</v>
      </c>
      <c r="B950" s="626" t="s">
        <v>537</v>
      </c>
      <c r="C950" s="626">
        <v>89301502</v>
      </c>
      <c r="D950" s="688" t="s">
        <v>4149</v>
      </c>
      <c r="E950" s="689" t="s">
        <v>3028</v>
      </c>
      <c r="F950" s="626" t="s">
        <v>3007</v>
      </c>
      <c r="G950" s="626" t="s">
        <v>3515</v>
      </c>
      <c r="H950" s="626" t="s">
        <v>1511</v>
      </c>
      <c r="I950" s="626" t="s">
        <v>3516</v>
      </c>
      <c r="J950" s="626" t="s">
        <v>2443</v>
      </c>
      <c r="K950" s="626" t="s">
        <v>1081</v>
      </c>
      <c r="L950" s="627">
        <v>413.22</v>
      </c>
      <c r="M950" s="627">
        <v>413.22</v>
      </c>
      <c r="N950" s="626">
        <v>1</v>
      </c>
      <c r="O950" s="690">
        <v>1</v>
      </c>
      <c r="P950" s="627">
        <v>413.22</v>
      </c>
      <c r="Q950" s="642">
        <v>1</v>
      </c>
      <c r="R950" s="626">
        <v>1</v>
      </c>
      <c r="S950" s="642">
        <v>1</v>
      </c>
      <c r="T950" s="690">
        <v>1</v>
      </c>
      <c r="U950" s="672">
        <v>1</v>
      </c>
    </row>
    <row r="951" spans="1:21" ht="14.4" customHeight="1" x14ac:dyDescent="0.3">
      <c r="A951" s="625">
        <v>50</v>
      </c>
      <c r="B951" s="626" t="s">
        <v>537</v>
      </c>
      <c r="C951" s="626">
        <v>89301502</v>
      </c>
      <c r="D951" s="688" t="s">
        <v>4149</v>
      </c>
      <c r="E951" s="689" t="s">
        <v>3028</v>
      </c>
      <c r="F951" s="626" t="s">
        <v>3007</v>
      </c>
      <c r="G951" s="626" t="s">
        <v>3520</v>
      </c>
      <c r="H951" s="626" t="s">
        <v>536</v>
      </c>
      <c r="I951" s="626" t="s">
        <v>3521</v>
      </c>
      <c r="J951" s="626" t="s">
        <v>3522</v>
      </c>
      <c r="K951" s="626" t="s">
        <v>3523</v>
      </c>
      <c r="L951" s="627">
        <v>0</v>
      </c>
      <c r="M951" s="627">
        <v>0</v>
      </c>
      <c r="N951" s="626">
        <v>2</v>
      </c>
      <c r="O951" s="690">
        <v>2</v>
      </c>
      <c r="P951" s="627"/>
      <c r="Q951" s="642"/>
      <c r="R951" s="626"/>
      <c r="S951" s="642">
        <v>0</v>
      </c>
      <c r="T951" s="690"/>
      <c r="U951" s="672">
        <v>0</v>
      </c>
    </row>
    <row r="952" spans="1:21" ht="14.4" customHeight="1" x14ac:dyDescent="0.3">
      <c r="A952" s="625">
        <v>50</v>
      </c>
      <c r="B952" s="626" t="s">
        <v>537</v>
      </c>
      <c r="C952" s="626">
        <v>89301502</v>
      </c>
      <c r="D952" s="688" t="s">
        <v>4149</v>
      </c>
      <c r="E952" s="689" t="s">
        <v>3028</v>
      </c>
      <c r="F952" s="626" t="s">
        <v>3007</v>
      </c>
      <c r="G952" s="626" t="s">
        <v>3081</v>
      </c>
      <c r="H952" s="626" t="s">
        <v>1511</v>
      </c>
      <c r="I952" s="626" t="s">
        <v>1571</v>
      </c>
      <c r="J952" s="626" t="s">
        <v>1572</v>
      </c>
      <c r="K952" s="626" t="s">
        <v>2875</v>
      </c>
      <c r="L952" s="627">
        <v>50.57</v>
      </c>
      <c r="M952" s="627">
        <v>50.57</v>
      </c>
      <c r="N952" s="626">
        <v>1</v>
      </c>
      <c r="O952" s="690">
        <v>0.5</v>
      </c>
      <c r="P952" s="627"/>
      <c r="Q952" s="642">
        <v>0</v>
      </c>
      <c r="R952" s="626"/>
      <c r="S952" s="642">
        <v>0</v>
      </c>
      <c r="T952" s="690"/>
      <c r="U952" s="672">
        <v>0</v>
      </c>
    </row>
    <row r="953" spans="1:21" ht="14.4" customHeight="1" x14ac:dyDescent="0.3">
      <c r="A953" s="625">
        <v>50</v>
      </c>
      <c r="B953" s="626" t="s">
        <v>537</v>
      </c>
      <c r="C953" s="626">
        <v>89301502</v>
      </c>
      <c r="D953" s="688" t="s">
        <v>4149</v>
      </c>
      <c r="E953" s="689" t="s">
        <v>3028</v>
      </c>
      <c r="F953" s="626" t="s">
        <v>3007</v>
      </c>
      <c r="G953" s="626" t="s">
        <v>4074</v>
      </c>
      <c r="H953" s="626" t="s">
        <v>536</v>
      </c>
      <c r="I953" s="626" t="s">
        <v>4075</v>
      </c>
      <c r="J953" s="626" t="s">
        <v>4076</v>
      </c>
      <c r="K953" s="626" t="s">
        <v>3403</v>
      </c>
      <c r="L953" s="627">
        <v>252.88</v>
      </c>
      <c r="M953" s="627">
        <v>252.88</v>
      </c>
      <c r="N953" s="626">
        <v>1</v>
      </c>
      <c r="O953" s="690">
        <v>0.5</v>
      </c>
      <c r="P953" s="627"/>
      <c r="Q953" s="642">
        <v>0</v>
      </c>
      <c r="R953" s="626"/>
      <c r="S953" s="642">
        <v>0</v>
      </c>
      <c r="T953" s="690"/>
      <c r="U953" s="672">
        <v>0</v>
      </c>
    </row>
    <row r="954" spans="1:21" ht="14.4" customHeight="1" x14ac:dyDescent="0.3">
      <c r="A954" s="625">
        <v>50</v>
      </c>
      <c r="B954" s="626" t="s">
        <v>537</v>
      </c>
      <c r="C954" s="626">
        <v>89301502</v>
      </c>
      <c r="D954" s="688" t="s">
        <v>4149</v>
      </c>
      <c r="E954" s="689" t="s">
        <v>3028</v>
      </c>
      <c r="F954" s="626" t="s">
        <v>3007</v>
      </c>
      <c r="G954" s="626" t="s">
        <v>3238</v>
      </c>
      <c r="H954" s="626" t="s">
        <v>536</v>
      </c>
      <c r="I954" s="626" t="s">
        <v>4077</v>
      </c>
      <c r="J954" s="626" t="s">
        <v>4078</v>
      </c>
      <c r="K954" s="626" t="s">
        <v>4079</v>
      </c>
      <c r="L954" s="627">
        <v>0</v>
      </c>
      <c r="M954" s="627">
        <v>0</v>
      </c>
      <c r="N954" s="626">
        <v>1</v>
      </c>
      <c r="O954" s="690">
        <v>0.5</v>
      </c>
      <c r="P954" s="627"/>
      <c r="Q954" s="642"/>
      <c r="R954" s="626"/>
      <c r="S954" s="642">
        <v>0</v>
      </c>
      <c r="T954" s="690"/>
      <c r="U954" s="672">
        <v>0</v>
      </c>
    </row>
    <row r="955" spans="1:21" ht="14.4" customHeight="1" x14ac:dyDescent="0.3">
      <c r="A955" s="625">
        <v>50</v>
      </c>
      <c r="B955" s="626" t="s">
        <v>537</v>
      </c>
      <c r="C955" s="626">
        <v>89301502</v>
      </c>
      <c r="D955" s="688" t="s">
        <v>4149</v>
      </c>
      <c r="E955" s="689" t="s">
        <v>3028</v>
      </c>
      <c r="F955" s="626" t="s">
        <v>3007</v>
      </c>
      <c r="G955" s="626" t="s">
        <v>3238</v>
      </c>
      <c r="H955" s="626" t="s">
        <v>536</v>
      </c>
      <c r="I955" s="626" t="s">
        <v>4080</v>
      </c>
      <c r="J955" s="626" t="s">
        <v>4078</v>
      </c>
      <c r="K955" s="626" t="s">
        <v>4081</v>
      </c>
      <c r="L955" s="627">
        <v>179.44</v>
      </c>
      <c r="M955" s="627">
        <v>358.88</v>
      </c>
      <c r="N955" s="626">
        <v>2</v>
      </c>
      <c r="O955" s="690">
        <v>0.5</v>
      </c>
      <c r="P955" s="627"/>
      <c r="Q955" s="642">
        <v>0</v>
      </c>
      <c r="R955" s="626"/>
      <c r="S955" s="642">
        <v>0</v>
      </c>
      <c r="T955" s="690"/>
      <c r="U955" s="672">
        <v>0</v>
      </c>
    </row>
    <row r="956" spans="1:21" ht="14.4" customHeight="1" x14ac:dyDescent="0.3">
      <c r="A956" s="625">
        <v>50</v>
      </c>
      <c r="B956" s="626" t="s">
        <v>537</v>
      </c>
      <c r="C956" s="626">
        <v>89301502</v>
      </c>
      <c r="D956" s="688" t="s">
        <v>4149</v>
      </c>
      <c r="E956" s="689" t="s">
        <v>3028</v>
      </c>
      <c r="F956" s="626" t="s">
        <v>3007</v>
      </c>
      <c r="G956" s="626" t="s">
        <v>3139</v>
      </c>
      <c r="H956" s="626" t="s">
        <v>536</v>
      </c>
      <c r="I956" s="626" t="s">
        <v>810</v>
      </c>
      <c r="J956" s="626" t="s">
        <v>811</v>
      </c>
      <c r="K956" s="626" t="s">
        <v>3207</v>
      </c>
      <c r="L956" s="627">
        <v>83.56</v>
      </c>
      <c r="M956" s="627">
        <v>83.56</v>
      </c>
      <c r="N956" s="626">
        <v>1</v>
      </c>
      <c r="O956" s="690">
        <v>0.5</v>
      </c>
      <c r="P956" s="627"/>
      <c r="Q956" s="642">
        <v>0</v>
      </c>
      <c r="R956" s="626"/>
      <c r="S956" s="642">
        <v>0</v>
      </c>
      <c r="T956" s="690"/>
      <c r="U956" s="672">
        <v>0</v>
      </c>
    </row>
    <row r="957" spans="1:21" ht="14.4" customHeight="1" x14ac:dyDescent="0.3">
      <c r="A957" s="625">
        <v>50</v>
      </c>
      <c r="B957" s="626" t="s">
        <v>537</v>
      </c>
      <c r="C957" s="626">
        <v>89301502</v>
      </c>
      <c r="D957" s="688" t="s">
        <v>4149</v>
      </c>
      <c r="E957" s="689" t="s">
        <v>3028</v>
      </c>
      <c r="F957" s="626" t="s">
        <v>3007</v>
      </c>
      <c r="G957" s="626" t="s">
        <v>3139</v>
      </c>
      <c r="H957" s="626" t="s">
        <v>536</v>
      </c>
      <c r="I957" s="626" t="s">
        <v>3400</v>
      </c>
      <c r="J957" s="626" t="s">
        <v>3357</v>
      </c>
      <c r="K957" s="626" t="s">
        <v>3401</v>
      </c>
      <c r="L957" s="627">
        <v>200.07</v>
      </c>
      <c r="M957" s="627">
        <v>200.07</v>
      </c>
      <c r="N957" s="626">
        <v>1</v>
      </c>
      <c r="O957" s="690">
        <v>0.5</v>
      </c>
      <c r="P957" s="627"/>
      <c r="Q957" s="642">
        <v>0</v>
      </c>
      <c r="R957" s="626"/>
      <c r="S957" s="642">
        <v>0</v>
      </c>
      <c r="T957" s="690"/>
      <c r="U957" s="672">
        <v>0</v>
      </c>
    </row>
    <row r="958" spans="1:21" ht="14.4" customHeight="1" x14ac:dyDescent="0.3">
      <c r="A958" s="625">
        <v>50</v>
      </c>
      <c r="B958" s="626" t="s">
        <v>537</v>
      </c>
      <c r="C958" s="626">
        <v>89301502</v>
      </c>
      <c r="D958" s="688" t="s">
        <v>4149</v>
      </c>
      <c r="E958" s="689" t="s">
        <v>3028</v>
      </c>
      <c r="F958" s="626" t="s">
        <v>3007</v>
      </c>
      <c r="G958" s="626" t="s">
        <v>3174</v>
      </c>
      <c r="H958" s="626" t="s">
        <v>1511</v>
      </c>
      <c r="I958" s="626" t="s">
        <v>1599</v>
      </c>
      <c r="J958" s="626" t="s">
        <v>1600</v>
      </c>
      <c r="K958" s="626" t="s">
        <v>1563</v>
      </c>
      <c r="L958" s="627">
        <v>1749.69</v>
      </c>
      <c r="M958" s="627">
        <v>1749.69</v>
      </c>
      <c r="N958" s="626">
        <v>1</v>
      </c>
      <c r="O958" s="690">
        <v>1</v>
      </c>
      <c r="P958" s="627"/>
      <c r="Q958" s="642">
        <v>0</v>
      </c>
      <c r="R958" s="626"/>
      <c r="S958" s="642">
        <v>0</v>
      </c>
      <c r="T958" s="690"/>
      <c r="U958" s="672">
        <v>0</v>
      </c>
    </row>
    <row r="959" spans="1:21" ht="14.4" customHeight="1" x14ac:dyDescent="0.3">
      <c r="A959" s="625">
        <v>50</v>
      </c>
      <c r="B959" s="626" t="s">
        <v>537</v>
      </c>
      <c r="C959" s="626">
        <v>89301502</v>
      </c>
      <c r="D959" s="688" t="s">
        <v>4149</v>
      </c>
      <c r="E959" s="689" t="s">
        <v>3028</v>
      </c>
      <c r="F959" s="626" t="s">
        <v>3007</v>
      </c>
      <c r="G959" s="626" t="s">
        <v>3174</v>
      </c>
      <c r="H959" s="626" t="s">
        <v>1511</v>
      </c>
      <c r="I959" s="626" t="s">
        <v>1776</v>
      </c>
      <c r="J959" s="626" t="s">
        <v>1600</v>
      </c>
      <c r="K959" s="626" t="s">
        <v>1777</v>
      </c>
      <c r="L959" s="627">
        <v>466.58</v>
      </c>
      <c r="M959" s="627">
        <v>466.58</v>
      </c>
      <c r="N959" s="626">
        <v>1</v>
      </c>
      <c r="O959" s="690">
        <v>0.5</v>
      </c>
      <c r="P959" s="627">
        <v>466.58</v>
      </c>
      <c r="Q959" s="642">
        <v>1</v>
      </c>
      <c r="R959" s="626">
        <v>1</v>
      </c>
      <c r="S959" s="642">
        <v>1</v>
      </c>
      <c r="T959" s="690">
        <v>0.5</v>
      </c>
      <c r="U959" s="672">
        <v>1</v>
      </c>
    </row>
    <row r="960" spans="1:21" ht="14.4" customHeight="1" x14ac:dyDescent="0.3">
      <c r="A960" s="625">
        <v>50</v>
      </c>
      <c r="B960" s="626" t="s">
        <v>537</v>
      </c>
      <c r="C960" s="626">
        <v>89301502</v>
      </c>
      <c r="D960" s="688" t="s">
        <v>4149</v>
      </c>
      <c r="E960" s="689" t="s">
        <v>3028</v>
      </c>
      <c r="F960" s="626" t="s">
        <v>3007</v>
      </c>
      <c r="G960" s="626" t="s">
        <v>3174</v>
      </c>
      <c r="H960" s="626" t="s">
        <v>1511</v>
      </c>
      <c r="I960" s="626" t="s">
        <v>1603</v>
      </c>
      <c r="J960" s="626" t="s">
        <v>1600</v>
      </c>
      <c r="K960" s="626" t="s">
        <v>1566</v>
      </c>
      <c r="L960" s="627">
        <v>2332.92</v>
      </c>
      <c r="M960" s="627">
        <v>2332.92</v>
      </c>
      <c r="N960" s="626">
        <v>1</v>
      </c>
      <c r="O960" s="690">
        <v>1</v>
      </c>
      <c r="P960" s="627">
        <v>2332.92</v>
      </c>
      <c r="Q960" s="642">
        <v>1</v>
      </c>
      <c r="R960" s="626">
        <v>1</v>
      </c>
      <c r="S960" s="642">
        <v>1</v>
      </c>
      <c r="T960" s="690">
        <v>1</v>
      </c>
      <c r="U960" s="672">
        <v>1</v>
      </c>
    </row>
    <row r="961" spans="1:21" ht="14.4" customHeight="1" x14ac:dyDescent="0.3">
      <c r="A961" s="625">
        <v>50</v>
      </c>
      <c r="B961" s="626" t="s">
        <v>537</v>
      </c>
      <c r="C961" s="626">
        <v>89301502</v>
      </c>
      <c r="D961" s="688" t="s">
        <v>4149</v>
      </c>
      <c r="E961" s="689" t="s">
        <v>3028</v>
      </c>
      <c r="F961" s="626" t="s">
        <v>3007</v>
      </c>
      <c r="G961" s="626" t="s">
        <v>3174</v>
      </c>
      <c r="H961" s="626" t="s">
        <v>1511</v>
      </c>
      <c r="I961" s="626" t="s">
        <v>1606</v>
      </c>
      <c r="J961" s="626" t="s">
        <v>1600</v>
      </c>
      <c r="K961" s="626" t="s">
        <v>1569</v>
      </c>
      <c r="L961" s="627">
        <v>2916.16</v>
      </c>
      <c r="M961" s="627">
        <v>5832.32</v>
      </c>
      <c r="N961" s="626">
        <v>2</v>
      </c>
      <c r="O961" s="690">
        <v>2</v>
      </c>
      <c r="P961" s="627">
        <v>5832.32</v>
      </c>
      <c r="Q961" s="642">
        <v>1</v>
      </c>
      <c r="R961" s="626">
        <v>2</v>
      </c>
      <c r="S961" s="642">
        <v>1</v>
      </c>
      <c r="T961" s="690">
        <v>2</v>
      </c>
      <c r="U961" s="672">
        <v>1</v>
      </c>
    </row>
    <row r="962" spans="1:21" ht="14.4" customHeight="1" x14ac:dyDescent="0.3">
      <c r="A962" s="625">
        <v>50</v>
      </c>
      <c r="B962" s="626" t="s">
        <v>537</v>
      </c>
      <c r="C962" s="626">
        <v>89301502</v>
      </c>
      <c r="D962" s="688" t="s">
        <v>4149</v>
      </c>
      <c r="E962" s="689" t="s">
        <v>3028</v>
      </c>
      <c r="F962" s="626" t="s">
        <v>3007</v>
      </c>
      <c r="G962" s="626" t="s">
        <v>3650</v>
      </c>
      <c r="H962" s="626" t="s">
        <v>1511</v>
      </c>
      <c r="I962" s="626" t="s">
        <v>3806</v>
      </c>
      <c r="J962" s="626" t="s">
        <v>3807</v>
      </c>
      <c r="K962" s="626" t="s">
        <v>3077</v>
      </c>
      <c r="L962" s="627">
        <v>96.63</v>
      </c>
      <c r="M962" s="627">
        <v>289.89</v>
      </c>
      <c r="N962" s="626">
        <v>3</v>
      </c>
      <c r="O962" s="690">
        <v>1</v>
      </c>
      <c r="P962" s="627"/>
      <c r="Q962" s="642">
        <v>0</v>
      </c>
      <c r="R962" s="626"/>
      <c r="S962" s="642">
        <v>0</v>
      </c>
      <c r="T962" s="690"/>
      <c r="U962" s="672">
        <v>0</v>
      </c>
    </row>
    <row r="963" spans="1:21" ht="14.4" customHeight="1" x14ac:dyDescent="0.3">
      <c r="A963" s="625">
        <v>50</v>
      </c>
      <c r="B963" s="626" t="s">
        <v>537</v>
      </c>
      <c r="C963" s="626">
        <v>89301502</v>
      </c>
      <c r="D963" s="688" t="s">
        <v>4149</v>
      </c>
      <c r="E963" s="689" t="s">
        <v>3028</v>
      </c>
      <c r="F963" s="626" t="s">
        <v>3007</v>
      </c>
      <c r="G963" s="626" t="s">
        <v>3209</v>
      </c>
      <c r="H963" s="626" t="s">
        <v>1511</v>
      </c>
      <c r="I963" s="626" t="s">
        <v>1722</v>
      </c>
      <c r="J963" s="626" t="s">
        <v>1723</v>
      </c>
      <c r="K963" s="626" t="s">
        <v>1724</v>
      </c>
      <c r="L963" s="627">
        <v>55.38</v>
      </c>
      <c r="M963" s="627">
        <v>55.38</v>
      </c>
      <c r="N963" s="626">
        <v>1</v>
      </c>
      <c r="O963" s="690">
        <v>1</v>
      </c>
      <c r="P963" s="627"/>
      <c r="Q963" s="642">
        <v>0</v>
      </c>
      <c r="R963" s="626"/>
      <c r="S963" s="642">
        <v>0</v>
      </c>
      <c r="T963" s="690"/>
      <c r="U963" s="672">
        <v>0</v>
      </c>
    </row>
    <row r="964" spans="1:21" ht="14.4" customHeight="1" x14ac:dyDescent="0.3">
      <c r="A964" s="625">
        <v>50</v>
      </c>
      <c r="B964" s="626" t="s">
        <v>537</v>
      </c>
      <c r="C964" s="626">
        <v>89301502</v>
      </c>
      <c r="D964" s="688" t="s">
        <v>4149</v>
      </c>
      <c r="E964" s="689" t="s">
        <v>3028</v>
      </c>
      <c r="F964" s="626" t="s">
        <v>3007</v>
      </c>
      <c r="G964" s="626" t="s">
        <v>3209</v>
      </c>
      <c r="H964" s="626" t="s">
        <v>1511</v>
      </c>
      <c r="I964" s="626" t="s">
        <v>1770</v>
      </c>
      <c r="J964" s="626" t="s">
        <v>1723</v>
      </c>
      <c r="K964" s="626" t="s">
        <v>1771</v>
      </c>
      <c r="L964" s="627">
        <v>184.61</v>
      </c>
      <c r="M964" s="627">
        <v>184.61</v>
      </c>
      <c r="N964" s="626">
        <v>1</v>
      </c>
      <c r="O964" s="690">
        <v>0.5</v>
      </c>
      <c r="P964" s="627"/>
      <c r="Q964" s="642">
        <v>0</v>
      </c>
      <c r="R964" s="626"/>
      <c r="S964" s="642">
        <v>0</v>
      </c>
      <c r="T964" s="690"/>
      <c r="U964" s="672">
        <v>0</v>
      </c>
    </row>
    <row r="965" spans="1:21" ht="14.4" customHeight="1" x14ac:dyDescent="0.3">
      <c r="A965" s="625">
        <v>50</v>
      </c>
      <c r="B965" s="626" t="s">
        <v>537</v>
      </c>
      <c r="C965" s="626">
        <v>89301502</v>
      </c>
      <c r="D965" s="688" t="s">
        <v>4149</v>
      </c>
      <c r="E965" s="689" t="s">
        <v>3028</v>
      </c>
      <c r="F965" s="626" t="s">
        <v>3007</v>
      </c>
      <c r="G965" s="626" t="s">
        <v>3813</v>
      </c>
      <c r="H965" s="626" t="s">
        <v>536</v>
      </c>
      <c r="I965" s="626" t="s">
        <v>3818</v>
      </c>
      <c r="J965" s="626" t="s">
        <v>3819</v>
      </c>
      <c r="K965" s="626" t="s">
        <v>796</v>
      </c>
      <c r="L965" s="627">
        <v>612.26</v>
      </c>
      <c r="M965" s="627">
        <v>612.26</v>
      </c>
      <c r="N965" s="626">
        <v>1</v>
      </c>
      <c r="O965" s="690">
        <v>1</v>
      </c>
      <c r="P965" s="627"/>
      <c r="Q965" s="642">
        <v>0</v>
      </c>
      <c r="R965" s="626"/>
      <c r="S965" s="642">
        <v>0</v>
      </c>
      <c r="T965" s="690"/>
      <c r="U965" s="672">
        <v>0</v>
      </c>
    </row>
    <row r="966" spans="1:21" ht="14.4" customHeight="1" x14ac:dyDescent="0.3">
      <c r="A966" s="625">
        <v>50</v>
      </c>
      <c r="B966" s="626" t="s">
        <v>537</v>
      </c>
      <c r="C966" s="626">
        <v>89301502</v>
      </c>
      <c r="D966" s="688" t="s">
        <v>4149</v>
      </c>
      <c r="E966" s="689" t="s">
        <v>3028</v>
      </c>
      <c r="F966" s="626" t="s">
        <v>3007</v>
      </c>
      <c r="G966" s="626" t="s">
        <v>3813</v>
      </c>
      <c r="H966" s="626" t="s">
        <v>536</v>
      </c>
      <c r="I966" s="626" t="s">
        <v>794</v>
      </c>
      <c r="J966" s="626" t="s">
        <v>795</v>
      </c>
      <c r="K966" s="626" t="s">
        <v>796</v>
      </c>
      <c r="L966" s="627">
        <v>612.26</v>
      </c>
      <c r="M966" s="627">
        <v>1836.78</v>
      </c>
      <c r="N966" s="626">
        <v>3</v>
      </c>
      <c r="O966" s="690">
        <v>2.5</v>
      </c>
      <c r="P966" s="627"/>
      <c r="Q966" s="642">
        <v>0</v>
      </c>
      <c r="R966" s="626"/>
      <c r="S966" s="642">
        <v>0</v>
      </c>
      <c r="T966" s="690"/>
      <c r="U966" s="672">
        <v>0</v>
      </c>
    </row>
    <row r="967" spans="1:21" ht="14.4" customHeight="1" x14ac:dyDescent="0.3">
      <c r="A967" s="625">
        <v>50</v>
      </c>
      <c r="B967" s="626" t="s">
        <v>537</v>
      </c>
      <c r="C967" s="626">
        <v>89301502</v>
      </c>
      <c r="D967" s="688" t="s">
        <v>4149</v>
      </c>
      <c r="E967" s="689" t="s">
        <v>3028</v>
      </c>
      <c r="F967" s="626" t="s">
        <v>3007</v>
      </c>
      <c r="G967" s="626" t="s">
        <v>4082</v>
      </c>
      <c r="H967" s="626" t="s">
        <v>536</v>
      </c>
      <c r="I967" s="626" t="s">
        <v>4083</v>
      </c>
      <c r="J967" s="626" t="s">
        <v>4084</v>
      </c>
      <c r="K967" s="626" t="s">
        <v>4085</v>
      </c>
      <c r="L967" s="627">
        <v>0</v>
      </c>
      <c r="M967" s="627">
        <v>0</v>
      </c>
      <c r="N967" s="626">
        <v>1</v>
      </c>
      <c r="O967" s="690">
        <v>0.5</v>
      </c>
      <c r="P967" s="627">
        <v>0</v>
      </c>
      <c r="Q967" s="642"/>
      <c r="R967" s="626">
        <v>1</v>
      </c>
      <c r="S967" s="642">
        <v>1</v>
      </c>
      <c r="T967" s="690">
        <v>0.5</v>
      </c>
      <c r="U967" s="672">
        <v>1</v>
      </c>
    </row>
    <row r="968" spans="1:21" ht="14.4" customHeight="1" x14ac:dyDescent="0.3">
      <c r="A968" s="625">
        <v>50</v>
      </c>
      <c r="B968" s="626" t="s">
        <v>537</v>
      </c>
      <c r="C968" s="626">
        <v>89301502</v>
      </c>
      <c r="D968" s="688" t="s">
        <v>4149</v>
      </c>
      <c r="E968" s="689" t="s">
        <v>3028</v>
      </c>
      <c r="F968" s="626" t="s">
        <v>3007</v>
      </c>
      <c r="G968" s="626" t="s">
        <v>3088</v>
      </c>
      <c r="H968" s="626" t="s">
        <v>536</v>
      </c>
      <c r="I968" s="626" t="s">
        <v>3176</v>
      </c>
      <c r="J968" s="626" t="s">
        <v>1402</v>
      </c>
      <c r="K968" s="626" t="s">
        <v>2939</v>
      </c>
      <c r="L968" s="627">
        <v>134.85</v>
      </c>
      <c r="M968" s="627">
        <v>134.85</v>
      </c>
      <c r="N968" s="626">
        <v>1</v>
      </c>
      <c r="O968" s="690">
        <v>1</v>
      </c>
      <c r="P968" s="627">
        <v>134.85</v>
      </c>
      <c r="Q968" s="642">
        <v>1</v>
      </c>
      <c r="R968" s="626">
        <v>1</v>
      </c>
      <c r="S968" s="642">
        <v>1</v>
      </c>
      <c r="T968" s="690">
        <v>1</v>
      </c>
      <c r="U968" s="672">
        <v>1</v>
      </c>
    </row>
    <row r="969" spans="1:21" ht="14.4" customHeight="1" x14ac:dyDescent="0.3">
      <c r="A969" s="625">
        <v>50</v>
      </c>
      <c r="B969" s="626" t="s">
        <v>537</v>
      </c>
      <c r="C969" s="626">
        <v>89301502</v>
      </c>
      <c r="D969" s="688" t="s">
        <v>4149</v>
      </c>
      <c r="E969" s="689" t="s">
        <v>3028</v>
      </c>
      <c r="F969" s="626" t="s">
        <v>3007</v>
      </c>
      <c r="G969" s="626" t="s">
        <v>3088</v>
      </c>
      <c r="H969" s="626" t="s">
        <v>536</v>
      </c>
      <c r="I969" s="626" t="s">
        <v>1401</v>
      </c>
      <c r="J969" s="626" t="s">
        <v>1402</v>
      </c>
      <c r="K969" s="626" t="s">
        <v>2851</v>
      </c>
      <c r="L969" s="627">
        <v>404.5</v>
      </c>
      <c r="M969" s="627">
        <v>404.5</v>
      </c>
      <c r="N969" s="626">
        <v>1</v>
      </c>
      <c r="O969" s="690">
        <v>0.5</v>
      </c>
      <c r="P969" s="627"/>
      <c r="Q969" s="642">
        <v>0</v>
      </c>
      <c r="R969" s="626"/>
      <c r="S969" s="642">
        <v>0</v>
      </c>
      <c r="T969" s="690"/>
      <c r="U969" s="672">
        <v>0</v>
      </c>
    </row>
    <row r="970" spans="1:21" ht="14.4" customHeight="1" x14ac:dyDescent="0.3">
      <c r="A970" s="625">
        <v>50</v>
      </c>
      <c r="B970" s="626" t="s">
        <v>537</v>
      </c>
      <c r="C970" s="626">
        <v>89301502</v>
      </c>
      <c r="D970" s="688" t="s">
        <v>4149</v>
      </c>
      <c r="E970" s="689" t="s">
        <v>3028</v>
      </c>
      <c r="F970" s="626" t="s">
        <v>3007</v>
      </c>
      <c r="G970" s="626" t="s">
        <v>3088</v>
      </c>
      <c r="H970" s="626" t="s">
        <v>536</v>
      </c>
      <c r="I970" s="626" t="s">
        <v>4086</v>
      </c>
      <c r="J970" s="626" t="s">
        <v>1402</v>
      </c>
      <c r="K970" s="626" t="s">
        <v>4087</v>
      </c>
      <c r="L970" s="627">
        <v>0</v>
      </c>
      <c r="M970" s="627">
        <v>0</v>
      </c>
      <c r="N970" s="626">
        <v>1</v>
      </c>
      <c r="O970" s="690">
        <v>0.5</v>
      </c>
      <c r="P970" s="627"/>
      <c r="Q970" s="642"/>
      <c r="R970" s="626"/>
      <c r="S970" s="642">
        <v>0</v>
      </c>
      <c r="T970" s="690"/>
      <c r="U970" s="672">
        <v>0</v>
      </c>
    </row>
    <row r="971" spans="1:21" ht="14.4" customHeight="1" x14ac:dyDescent="0.3">
      <c r="A971" s="625">
        <v>50</v>
      </c>
      <c r="B971" s="626" t="s">
        <v>537</v>
      </c>
      <c r="C971" s="626">
        <v>89301502</v>
      </c>
      <c r="D971" s="688" t="s">
        <v>4149</v>
      </c>
      <c r="E971" s="689" t="s">
        <v>3028</v>
      </c>
      <c r="F971" s="626" t="s">
        <v>3007</v>
      </c>
      <c r="G971" s="626" t="s">
        <v>3177</v>
      </c>
      <c r="H971" s="626" t="s">
        <v>536</v>
      </c>
      <c r="I971" s="626" t="s">
        <v>4088</v>
      </c>
      <c r="J971" s="626" t="s">
        <v>3213</v>
      </c>
      <c r="K971" s="626" t="s">
        <v>1119</v>
      </c>
      <c r="L971" s="627">
        <v>0</v>
      </c>
      <c r="M971" s="627">
        <v>0</v>
      </c>
      <c r="N971" s="626">
        <v>1</v>
      </c>
      <c r="O971" s="690">
        <v>1</v>
      </c>
      <c r="P971" s="627"/>
      <c r="Q971" s="642"/>
      <c r="R971" s="626"/>
      <c r="S971" s="642">
        <v>0</v>
      </c>
      <c r="T971" s="690"/>
      <c r="U971" s="672">
        <v>0</v>
      </c>
    </row>
    <row r="972" spans="1:21" ht="14.4" customHeight="1" x14ac:dyDescent="0.3">
      <c r="A972" s="625">
        <v>50</v>
      </c>
      <c r="B972" s="626" t="s">
        <v>537</v>
      </c>
      <c r="C972" s="626">
        <v>89301502</v>
      </c>
      <c r="D972" s="688" t="s">
        <v>4149</v>
      </c>
      <c r="E972" s="689" t="s">
        <v>3028</v>
      </c>
      <c r="F972" s="626" t="s">
        <v>3007</v>
      </c>
      <c r="G972" s="626" t="s">
        <v>3177</v>
      </c>
      <c r="H972" s="626" t="s">
        <v>1511</v>
      </c>
      <c r="I972" s="626" t="s">
        <v>4089</v>
      </c>
      <c r="J972" s="626" t="s">
        <v>3837</v>
      </c>
      <c r="K972" s="626" t="s">
        <v>3540</v>
      </c>
      <c r="L972" s="627">
        <v>425.53</v>
      </c>
      <c r="M972" s="627">
        <v>851.06</v>
      </c>
      <c r="N972" s="626">
        <v>2</v>
      </c>
      <c r="O972" s="690">
        <v>2</v>
      </c>
      <c r="P972" s="627">
        <v>425.53</v>
      </c>
      <c r="Q972" s="642">
        <v>0.5</v>
      </c>
      <c r="R972" s="626">
        <v>1</v>
      </c>
      <c r="S972" s="642">
        <v>0.5</v>
      </c>
      <c r="T972" s="690">
        <v>1</v>
      </c>
      <c r="U972" s="672">
        <v>0.5</v>
      </c>
    </row>
    <row r="973" spans="1:21" ht="14.4" customHeight="1" x14ac:dyDescent="0.3">
      <c r="A973" s="625">
        <v>50</v>
      </c>
      <c r="B973" s="626" t="s">
        <v>537</v>
      </c>
      <c r="C973" s="626">
        <v>89301502</v>
      </c>
      <c r="D973" s="688" t="s">
        <v>4149</v>
      </c>
      <c r="E973" s="689" t="s">
        <v>3028</v>
      </c>
      <c r="F973" s="626" t="s">
        <v>3007</v>
      </c>
      <c r="G973" s="626" t="s">
        <v>3177</v>
      </c>
      <c r="H973" s="626" t="s">
        <v>536</v>
      </c>
      <c r="I973" s="626" t="s">
        <v>4090</v>
      </c>
      <c r="J973" s="626" t="s">
        <v>4091</v>
      </c>
      <c r="K973" s="626" t="s">
        <v>800</v>
      </c>
      <c r="L973" s="627">
        <v>0</v>
      </c>
      <c r="M973" s="627">
        <v>0</v>
      </c>
      <c r="N973" s="626">
        <v>1</v>
      </c>
      <c r="O973" s="690">
        <v>1</v>
      </c>
      <c r="P973" s="627"/>
      <c r="Q973" s="642"/>
      <c r="R973" s="626"/>
      <c r="S973" s="642">
        <v>0</v>
      </c>
      <c r="T973" s="690"/>
      <c r="U973" s="672">
        <v>0</v>
      </c>
    </row>
    <row r="974" spans="1:21" ht="14.4" customHeight="1" x14ac:dyDescent="0.3">
      <c r="A974" s="625">
        <v>50</v>
      </c>
      <c r="B974" s="626" t="s">
        <v>537</v>
      </c>
      <c r="C974" s="626">
        <v>89301502</v>
      </c>
      <c r="D974" s="688" t="s">
        <v>4149</v>
      </c>
      <c r="E974" s="689" t="s">
        <v>3028</v>
      </c>
      <c r="F974" s="626" t="s">
        <v>3007</v>
      </c>
      <c r="G974" s="626" t="s">
        <v>3093</v>
      </c>
      <c r="H974" s="626" t="s">
        <v>536</v>
      </c>
      <c r="I974" s="626" t="s">
        <v>3094</v>
      </c>
      <c r="J974" s="626" t="s">
        <v>3095</v>
      </c>
      <c r="K974" s="626" t="s">
        <v>3096</v>
      </c>
      <c r="L974" s="627">
        <v>0</v>
      </c>
      <c r="M974" s="627">
        <v>0</v>
      </c>
      <c r="N974" s="626">
        <v>1</v>
      </c>
      <c r="O974" s="690">
        <v>0.5</v>
      </c>
      <c r="P974" s="627">
        <v>0</v>
      </c>
      <c r="Q974" s="642"/>
      <c r="R974" s="626">
        <v>1</v>
      </c>
      <c r="S974" s="642">
        <v>1</v>
      </c>
      <c r="T974" s="690">
        <v>0.5</v>
      </c>
      <c r="U974" s="672">
        <v>1</v>
      </c>
    </row>
    <row r="975" spans="1:21" ht="14.4" customHeight="1" x14ac:dyDescent="0.3">
      <c r="A975" s="625">
        <v>50</v>
      </c>
      <c r="B975" s="626" t="s">
        <v>537</v>
      </c>
      <c r="C975" s="626">
        <v>89301502</v>
      </c>
      <c r="D975" s="688" t="s">
        <v>4149</v>
      </c>
      <c r="E975" s="689" t="s">
        <v>3028</v>
      </c>
      <c r="F975" s="626" t="s">
        <v>3007</v>
      </c>
      <c r="G975" s="626" t="s">
        <v>4092</v>
      </c>
      <c r="H975" s="626" t="s">
        <v>536</v>
      </c>
      <c r="I975" s="626" t="s">
        <v>4093</v>
      </c>
      <c r="J975" s="626" t="s">
        <v>4094</v>
      </c>
      <c r="K975" s="626" t="s">
        <v>3929</v>
      </c>
      <c r="L975" s="627">
        <v>177.75</v>
      </c>
      <c r="M975" s="627">
        <v>355.5</v>
      </c>
      <c r="N975" s="626">
        <v>2</v>
      </c>
      <c r="O975" s="690">
        <v>1.5</v>
      </c>
      <c r="P975" s="627"/>
      <c r="Q975" s="642">
        <v>0</v>
      </c>
      <c r="R975" s="626"/>
      <c r="S975" s="642">
        <v>0</v>
      </c>
      <c r="T975" s="690"/>
      <c r="U975" s="672">
        <v>0</v>
      </c>
    </row>
    <row r="976" spans="1:21" ht="14.4" customHeight="1" x14ac:dyDescent="0.3">
      <c r="A976" s="625">
        <v>50</v>
      </c>
      <c r="B976" s="626" t="s">
        <v>537</v>
      </c>
      <c r="C976" s="626">
        <v>89301502</v>
      </c>
      <c r="D976" s="688" t="s">
        <v>4149</v>
      </c>
      <c r="E976" s="689" t="s">
        <v>3028</v>
      </c>
      <c r="F976" s="626" t="s">
        <v>3007</v>
      </c>
      <c r="G976" s="626" t="s">
        <v>3855</v>
      </c>
      <c r="H976" s="626" t="s">
        <v>536</v>
      </c>
      <c r="I976" s="626" t="s">
        <v>3856</v>
      </c>
      <c r="J976" s="626" t="s">
        <v>3857</v>
      </c>
      <c r="K976" s="626" t="s">
        <v>1582</v>
      </c>
      <c r="L976" s="627">
        <v>1905.38</v>
      </c>
      <c r="M976" s="627">
        <v>1905.38</v>
      </c>
      <c r="N976" s="626">
        <v>1</v>
      </c>
      <c r="O976" s="690">
        <v>1</v>
      </c>
      <c r="P976" s="627">
        <v>1905.38</v>
      </c>
      <c r="Q976" s="642">
        <v>1</v>
      </c>
      <c r="R976" s="626">
        <v>1</v>
      </c>
      <c r="S976" s="642">
        <v>1</v>
      </c>
      <c r="T976" s="690">
        <v>1</v>
      </c>
      <c r="U976" s="672">
        <v>1</v>
      </c>
    </row>
    <row r="977" spans="1:21" ht="14.4" customHeight="1" x14ac:dyDescent="0.3">
      <c r="A977" s="625">
        <v>50</v>
      </c>
      <c r="B977" s="626" t="s">
        <v>537</v>
      </c>
      <c r="C977" s="626">
        <v>89301502</v>
      </c>
      <c r="D977" s="688" t="s">
        <v>4149</v>
      </c>
      <c r="E977" s="689" t="s">
        <v>3028</v>
      </c>
      <c r="F977" s="626" t="s">
        <v>3007</v>
      </c>
      <c r="G977" s="626" t="s">
        <v>3855</v>
      </c>
      <c r="H977" s="626" t="s">
        <v>536</v>
      </c>
      <c r="I977" s="626" t="s">
        <v>4095</v>
      </c>
      <c r="J977" s="626" t="s">
        <v>3857</v>
      </c>
      <c r="K977" s="626" t="s">
        <v>3482</v>
      </c>
      <c r="L977" s="627">
        <v>6668.83</v>
      </c>
      <c r="M977" s="627">
        <v>20006.489999999998</v>
      </c>
      <c r="N977" s="626">
        <v>3</v>
      </c>
      <c r="O977" s="690">
        <v>2</v>
      </c>
      <c r="P977" s="627"/>
      <c r="Q977" s="642">
        <v>0</v>
      </c>
      <c r="R977" s="626"/>
      <c r="S977" s="642">
        <v>0</v>
      </c>
      <c r="T977" s="690"/>
      <c r="U977" s="672">
        <v>0</v>
      </c>
    </row>
    <row r="978" spans="1:21" ht="14.4" customHeight="1" x14ac:dyDescent="0.3">
      <c r="A978" s="625">
        <v>50</v>
      </c>
      <c r="B978" s="626" t="s">
        <v>537</v>
      </c>
      <c r="C978" s="626">
        <v>89301502</v>
      </c>
      <c r="D978" s="688" t="s">
        <v>4149</v>
      </c>
      <c r="E978" s="689" t="s">
        <v>3028</v>
      </c>
      <c r="F978" s="626" t="s">
        <v>3007</v>
      </c>
      <c r="G978" s="626" t="s">
        <v>3101</v>
      </c>
      <c r="H978" s="626" t="s">
        <v>1511</v>
      </c>
      <c r="I978" s="626" t="s">
        <v>1648</v>
      </c>
      <c r="J978" s="626" t="s">
        <v>1649</v>
      </c>
      <c r="K978" s="626" t="s">
        <v>601</v>
      </c>
      <c r="L978" s="627">
        <v>367.41</v>
      </c>
      <c r="M978" s="627">
        <v>1102.23</v>
      </c>
      <c r="N978" s="626">
        <v>3</v>
      </c>
      <c r="O978" s="690">
        <v>1</v>
      </c>
      <c r="P978" s="627"/>
      <c r="Q978" s="642">
        <v>0</v>
      </c>
      <c r="R978" s="626"/>
      <c r="S978" s="642">
        <v>0</v>
      </c>
      <c r="T978" s="690"/>
      <c r="U978" s="672">
        <v>0</v>
      </c>
    </row>
    <row r="979" spans="1:21" ht="14.4" customHeight="1" x14ac:dyDescent="0.3">
      <c r="A979" s="625">
        <v>50</v>
      </c>
      <c r="B979" s="626" t="s">
        <v>537</v>
      </c>
      <c r="C979" s="626">
        <v>89301502</v>
      </c>
      <c r="D979" s="688" t="s">
        <v>4149</v>
      </c>
      <c r="E979" s="689" t="s">
        <v>3028</v>
      </c>
      <c r="F979" s="626" t="s">
        <v>3007</v>
      </c>
      <c r="G979" s="626" t="s">
        <v>3101</v>
      </c>
      <c r="H979" s="626" t="s">
        <v>1511</v>
      </c>
      <c r="I979" s="626" t="s">
        <v>3214</v>
      </c>
      <c r="J979" s="626" t="s">
        <v>1649</v>
      </c>
      <c r="K979" s="626" t="s">
        <v>3215</v>
      </c>
      <c r="L979" s="627">
        <v>1049.31</v>
      </c>
      <c r="M979" s="627">
        <v>1049.31</v>
      </c>
      <c r="N979" s="626">
        <v>1</v>
      </c>
      <c r="O979" s="690">
        <v>0.5</v>
      </c>
      <c r="P979" s="627"/>
      <c r="Q979" s="642">
        <v>0</v>
      </c>
      <c r="R979" s="626"/>
      <c r="S979" s="642">
        <v>0</v>
      </c>
      <c r="T979" s="690"/>
      <c r="U979" s="672">
        <v>0</v>
      </c>
    </row>
    <row r="980" spans="1:21" ht="14.4" customHeight="1" x14ac:dyDescent="0.3">
      <c r="A980" s="625">
        <v>50</v>
      </c>
      <c r="B980" s="626" t="s">
        <v>537</v>
      </c>
      <c r="C980" s="626">
        <v>89301502</v>
      </c>
      <c r="D980" s="688" t="s">
        <v>4149</v>
      </c>
      <c r="E980" s="689" t="s">
        <v>3028</v>
      </c>
      <c r="F980" s="626" t="s">
        <v>3007</v>
      </c>
      <c r="G980" s="626" t="s">
        <v>3101</v>
      </c>
      <c r="H980" s="626" t="s">
        <v>1511</v>
      </c>
      <c r="I980" s="626" t="s">
        <v>3214</v>
      </c>
      <c r="J980" s="626" t="s">
        <v>1649</v>
      </c>
      <c r="K980" s="626" t="s">
        <v>3215</v>
      </c>
      <c r="L980" s="627">
        <v>1102.2</v>
      </c>
      <c r="M980" s="627">
        <v>1102.2</v>
      </c>
      <c r="N980" s="626">
        <v>1</v>
      </c>
      <c r="O980" s="690">
        <v>0.5</v>
      </c>
      <c r="P980" s="627"/>
      <c r="Q980" s="642">
        <v>0</v>
      </c>
      <c r="R980" s="626"/>
      <c r="S980" s="642">
        <v>0</v>
      </c>
      <c r="T980" s="690"/>
      <c r="U980" s="672">
        <v>0</v>
      </c>
    </row>
    <row r="981" spans="1:21" ht="14.4" customHeight="1" x14ac:dyDescent="0.3">
      <c r="A981" s="625">
        <v>50</v>
      </c>
      <c r="B981" s="626" t="s">
        <v>537</v>
      </c>
      <c r="C981" s="626">
        <v>89301502</v>
      </c>
      <c r="D981" s="688" t="s">
        <v>4149</v>
      </c>
      <c r="E981" s="689" t="s">
        <v>3028</v>
      </c>
      <c r="F981" s="626" t="s">
        <v>3007</v>
      </c>
      <c r="G981" s="626" t="s">
        <v>3101</v>
      </c>
      <c r="H981" s="626" t="s">
        <v>1511</v>
      </c>
      <c r="I981" s="626" t="s">
        <v>3860</v>
      </c>
      <c r="J981" s="626" t="s">
        <v>1741</v>
      </c>
      <c r="K981" s="626" t="s">
        <v>3861</v>
      </c>
      <c r="L981" s="627">
        <v>1399.39</v>
      </c>
      <c r="M981" s="627">
        <v>1399.39</v>
      </c>
      <c r="N981" s="626">
        <v>1</v>
      </c>
      <c r="O981" s="690">
        <v>0.5</v>
      </c>
      <c r="P981" s="627"/>
      <c r="Q981" s="642">
        <v>0</v>
      </c>
      <c r="R981" s="626"/>
      <c r="S981" s="642">
        <v>0</v>
      </c>
      <c r="T981" s="690"/>
      <c r="U981" s="672">
        <v>0</v>
      </c>
    </row>
    <row r="982" spans="1:21" ht="14.4" customHeight="1" x14ac:dyDescent="0.3">
      <c r="A982" s="625">
        <v>50</v>
      </c>
      <c r="B982" s="626" t="s">
        <v>537</v>
      </c>
      <c r="C982" s="626">
        <v>89301502</v>
      </c>
      <c r="D982" s="688" t="s">
        <v>4149</v>
      </c>
      <c r="E982" s="689" t="s">
        <v>3028</v>
      </c>
      <c r="F982" s="626" t="s">
        <v>3007</v>
      </c>
      <c r="G982" s="626" t="s">
        <v>3101</v>
      </c>
      <c r="H982" s="626" t="s">
        <v>536</v>
      </c>
      <c r="I982" s="626" t="s">
        <v>4096</v>
      </c>
      <c r="J982" s="626" t="s">
        <v>3103</v>
      </c>
      <c r="K982" s="626" t="s">
        <v>3215</v>
      </c>
      <c r="L982" s="627">
        <v>0</v>
      </c>
      <c r="M982" s="627">
        <v>0</v>
      </c>
      <c r="N982" s="626">
        <v>1</v>
      </c>
      <c r="O982" s="690">
        <v>0.5</v>
      </c>
      <c r="P982" s="627">
        <v>0</v>
      </c>
      <c r="Q982" s="642"/>
      <c r="R982" s="626">
        <v>1</v>
      </c>
      <c r="S982" s="642">
        <v>1</v>
      </c>
      <c r="T982" s="690">
        <v>0.5</v>
      </c>
      <c r="U982" s="672">
        <v>1</v>
      </c>
    </row>
    <row r="983" spans="1:21" ht="14.4" customHeight="1" x14ac:dyDescent="0.3">
      <c r="A983" s="625">
        <v>50</v>
      </c>
      <c r="B983" s="626" t="s">
        <v>537</v>
      </c>
      <c r="C983" s="626">
        <v>89301502</v>
      </c>
      <c r="D983" s="688" t="s">
        <v>4149</v>
      </c>
      <c r="E983" s="689" t="s">
        <v>3028</v>
      </c>
      <c r="F983" s="626" t="s">
        <v>3007</v>
      </c>
      <c r="G983" s="626" t="s">
        <v>3101</v>
      </c>
      <c r="H983" s="626" t="s">
        <v>536</v>
      </c>
      <c r="I983" s="626" t="s">
        <v>4097</v>
      </c>
      <c r="J983" s="626" t="s">
        <v>3103</v>
      </c>
      <c r="K983" s="626" t="s">
        <v>3482</v>
      </c>
      <c r="L983" s="627">
        <v>0</v>
      </c>
      <c r="M983" s="627">
        <v>0</v>
      </c>
      <c r="N983" s="626">
        <v>1</v>
      </c>
      <c r="O983" s="690">
        <v>1</v>
      </c>
      <c r="P983" s="627"/>
      <c r="Q983" s="642"/>
      <c r="R983" s="626"/>
      <c r="S983" s="642">
        <v>0</v>
      </c>
      <c r="T983" s="690"/>
      <c r="U983" s="672">
        <v>0</v>
      </c>
    </row>
    <row r="984" spans="1:21" ht="14.4" customHeight="1" x14ac:dyDescent="0.3">
      <c r="A984" s="625">
        <v>50</v>
      </c>
      <c r="B984" s="626" t="s">
        <v>537</v>
      </c>
      <c r="C984" s="626">
        <v>89301502</v>
      </c>
      <c r="D984" s="688" t="s">
        <v>4149</v>
      </c>
      <c r="E984" s="689" t="s">
        <v>3028</v>
      </c>
      <c r="F984" s="626" t="s">
        <v>3007</v>
      </c>
      <c r="G984" s="626" t="s">
        <v>4098</v>
      </c>
      <c r="H984" s="626" t="s">
        <v>536</v>
      </c>
      <c r="I984" s="626" t="s">
        <v>4099</v>
      </c>
      <c r="J984" s="626" t="s">
        <v>4100</v>
      </c>
      <c r="K984" s="626" t="s">
        <v>4101</v>
      </c>
      <c r="L984" s="627">
        <v>0</v>
      </c>
      <c r="M984" s="627">
        <v>0</v>
      </c>
      <c r="N984" s="626">
        <v>3</v>
      </c>
      <c r="O984" s="690">
        <v>1</v>
      </c>
      <c r="P984" s="627"/>
      <c r="Q984" s="642"/>
      <c r="R984" s="626"/>
      <c r="S984" s="642">
        <v>0</v>
      </c>
      <c r="T984" s="690"/>
      <c r="U984" s="672">
        <v>0</v>
      </c>
    </row>
    <row r="985" spans="1:21" ht="14.4" customHeight="1" x14ac:dyDescent="0.3">
      <c r="A985" s="625">
        <v>50</v>
      </c>
      <c r="B985" s="626" t="s">
        <v>537</v>
      </c>
      <c r="C985" s="626">
        <v>89301502</v>
      </c>
      <c r="D985" s="688" t="s">
        <v>4149</v>
      </c>
      <c r="E985" s="689" t="s">
        <v>3028</v>
      </c>
      <c r="F985" s="626" t="s">
        <v>3007</v>
      </c>
      <c r="G985" s="626" t="s">
        <v>3180</v>
      </c>
      <c r="H985" s="626" t="s">
        <v>536</v>
      </c>
      <c r="I985" s="626" t="s">
        <v>1124</v>
      </c>
      <c r="J985" s="626" t="s">
        <v>1004</v>
      </c>
      <c r="K985" s="626" t="s">
        <v>1125</v>
      </c>
      <c r="L985" s="627">
        <v>224.25</v>
      </c>
      <c r="M985" s="627">
        <v>224.25</v>
      </c>
      <c r="N985" s="626">
        <v>1</v>
      </c>
      <c r="O985" s="690">
        <v>1</v>
      </c>
      <c r="P985" s="627">
        <v>224.25</v>
      </c>
      <c r="Q985" s="642">
        <v>1</v>
      </c>
      <c r="R985" s="626">
        <v>1</v>
      </c>
      <c r="S985" s="642">
        <v>1</v>
      </c>
      <c r="T985" s="690">
        <v>1</v>
      </c>
      <c r="U985" s="672">
        <v>1</v>
      </c>
    </row>
    <row r="986" spans="1:21" ht="14.4" customHeight="1" x14ac:dyDescent="0.3">
      <c r="A986" s="625">
        <v>50</v>
      </c>
      <c r="B986" s="626" t="s">
        <v>537</v>
      </c>
      <c r="C986" s="626">
        <v>89301502</v>
      </c>
      <c r="D986" s="688" t="s">
        <v>4149</v>
      </c>
      <c r="E986" s="689" t="s">
        <v>3028</v>
      </c>
      <c r="F986" s="626" t="s">
        <v>3007</v>
      </c>
      <c r="G986" s="626" t="s">
        <v>3866</v>
      </c>
      <c r="H986" s="626" t="s">
        <v>536</v>
      </c>
      <c r="I986" s="626" t="s">
        <v>4102</v>
      </c>
      <c r="J986" s="626" t="s">
        <v>4103</v>
      </c>
      <c r="K986" s="626" t="s">
        <v>3869</v>
      </c>
      <c r="L986" s="627">
        <v>0</v>
      </c>
      <c r="M986" s="627">
        <v>0</v>
      </c>
      <c r="N986" s="626">
        <v>1</v>
      </c>
      <c r="O986" s="690">
        <v>1</v>
      </c>
      <c r="P986" s="627">
        <v>0</v>
      </c>
      <c r="Q986" s="642"/>
      <c r="R986" s="626">
        <v>1</v>
      </c>
      <c r="S986" s="642">
        <v>1</v>
      </c>
      <c r="T986" s="690">
        <v>1</v>
      </c>
      <c r="U986" s="672">
        <v>1</v>
      </c>
    </row>
    <row r="987" spans="1:21" ht="14.4" customHeight="1" x14ac:dyDescent="0.3">
      <c r="A987" s="625">
        <v>50</v>
      </c>
      <c r="B987" s="626" t="s">
        <v>537</v>
      </c>
      <c r="C987" s="626">
        <v>89301502</v>
      </c>
      <c r="D987" s="688" t="s">
        <v>4149</v>
      </c>
      <c r="E987" s="689" t="s">
        <v>3028</v>
      </c>
      <c r="F987" s="626" t="s">
        <v>3007</v>
      </c>
      <c r="G987" s="626" t="s">
        <v>3866</v>
      </c>
      <c r="H987" s="626" t="s">
        <v>536</v>
      </c>
      <c r="I987" s="626" t="s">
        <v>4104</v>
      </c>
      <c r="J987" s="626" t="s">
        <v>4105</v>
      </c>
      <c r="K987" s="626" t="s">
        <v>4106</v>
      </c>
      <c r="L987" s="627">
        <v>0</v>
      </c>
      <c r="M987" s="627">
        <v>0</v>
      </c>
      <c r="N987" s="626">
        <v>1</v>
      </c>
      <c r="O987" s="690">
        <v>1</v>
      </c>
      <c r="P987" s="627">
        <v>0</v>
      </c>
      <c r="Q987" s="642"/>
      <c r="R987" s="626">
        <v>1</v>
      </c>
      <c r="S987" s="642">
        <v>1</v>
      </c>
      <c r="T987" s="690">
        <v>1</v>
      </c>
      <c r="U987" s="672">
        <v>1</v>
      </c>
    </row>
    <row r="988" spans="1:21" ht="14.4" customHeight="1" x14ac:dyDescent="0.3">
      <c r="A988" s="625">
        <v>50</v>
      </c>
      <c r="B988" s="626" t="s">
        <v>537</v>
      </c>
      <c r="C988" s="626">
        <v>89301502</v>
      </c>
      <c r="D988" s="688" t="s">
        <v>4149</v>
      </c>
      <c r="E988" s="689" t="s">
        <v>3028</v>
      </c>
      <c r="F988" s="626" t="s">
        <v>3007</v>
      </c>
      <c r="G988" s="626" t="s">
        <v>3872</v>
      </c>
      <c r="H988" s="626" t="s">
        <v>536</v>
      </c>
      <c r="I988" s="626" t="s">
        <v>4107</v>
      </c>
      <c r="J988" s="626" t="s">
        <v>4108</v>
      </c>
      <c r="K988" s="626" t="s">
        <v>4109</v>
      </c>
      <c r="L988" s="627">
        <v>0</v>
      </c>
      <c r="M988" s="627">
        <v>0</v>
      </c>
      <c r="N988" s="626">
        <v>1</v>
      </c>
      <c r="O988" s="690">
        <v>0.5</v>
      </c>
      <c r="P988" s="627">
        <v>0</v>
      </c>
      <c r="Q988" s="642"/>
      <c r="R988" s="626">
        <v>1</v>
      </c>
      <c r="S988" s="642">
        <v>1</v>
      </c>
      <c r="T988" s="690">
        <v>0.5</v>
      </c>
      <c r="U988" s="672">
        <v>1</v>
      </c>
    </row>
    <row r="989" spans="1:21" ht="14.4" customHeight="1" x14ac:dyDescent="0.3">
      <c r="A989" s="625">
        <v>50</v>
      </c>
      <c r="B989" s="626" t="s">
        <v>537</v>
      </c>
      <c r="C989" s="626">
        <v>89301502</v>
      </c>
      <c r="D989" s="688" t="s">
        <v>4149</v>
      </c>
      <c r="E989" s="689" t="s">
        <v>3028</v>
      </c>
      <c r="F989" s="626" t="s">
        <v>3007</v>
      </c>
      <c r="G989" s="626" t="s">
        <v>3284</v>
      </c>
      <c r="H989" s="626" t="s">
        <v>536</v>
      </c>
      <c r="I989" s="626" t="s">
        <v>4110</v>
      </c>
      <c r="J989" s="626" t="s">
        <v>850</v>
      </c>
      <c r="K989" s="626" t="s">
        <v>3892</v>
      </c>
      <c r="L989" s="627">
        <v>147.94999999999999</v>
      </c>
      <c r="M989" s="627">
        <v>147.94999999999999</v>
      </c>
      <c r="N989" s="626">
        <v>1</v>
      </c>
      <c r="O989" s="690">
        <v>1</v>
      </c>
      <c r="P989" s="627"/>
      <c r="Q989" s="642">
        <v>0</v>
      </c>
      <c r="R989" s="626"/>
      <c r="S989" s="642">
        <v>0</v>
      </c>
      <c r="T989" s="690"/>
      <c r="U989" s="672">
        <v>0</v>
      </c>
    </row>
    <row r="990" spans="1:21" ht="14.4" customHeight="1" x14ac:dyDescent="0.3">
      <c r="A990" s="625">
        <v>50</v>
      </c>
      <c r="B990" s="626" t="s">
        <v>537</v>
      </c>
      <c r="C990" s="626">
        <v>89301502</v>
      </c>
      <c r="D990" s="688" t="s">
        <v>4149</v>
      </c>
      <c r="E990" s="689" t="s">
        <v>3028</v>
      </c>
      <c r="F990" s="626" t="s">
        <v>3007</v>
      </c>
      <c r="G990" s="626" t="s">
        <v>3104</v>
      </c>
      <c r="H990" s="626" t="s">
        <v>536</v>
      </c>
      <c r="I990" s="626" t="s">
        <v>806</v>
      </c>
      <c r="J990" s="626" t="s">
        <v>807</v>
      </c>
      <c r="K990" s="626" t="s">
        <v>3219</v>
      </c>
      <c r="L990" s="627">
        <v>219.94</v>
      </c>
      <c r="M990" s="627">
        <v>1099.7</v>
      </c>
      <c r="N990" s="626">
        <v>5</v>
      </c>
      <c r="O990" s="690">
        <v>4</v>
      </c>
      <c r="P990" s="627">
        <v>219.94</v>
      </c>
      <c r="Q990" s="642">
        <v>0.19999999999999998</v>
      </c>
      <c r="R990" s="626">
        <v>1</v>
      </c>
      <c r="S990" s="642">
        <v>0.2</v>
      </c>
      <c r="T990" s="690">
        <v>0.5</v>
      </c>
      <c r="U990" s="672">
        <v>0.125</v>
      </c>
    </row>
    <row r="991" spans="1:21" ht="14.4" customHeight="1" x14ac:dyDescent="0.3">
      <c r="A991" s="625">
        <v>50</v>
      </c>
      <c r="B991" s="626" t="s">
        <v>537</v>
      </c>
      <c r="C991" s="626">
        <v>89301502</v>
      </c>
      <c r="D991" s="688" t="s">
        <v>4149</v>
      </c>
      <c r="E991" s="689" t="s">
        <v>3028</v>
      </c>
      <c r="F991" s="626" t="s">
        <v>3007</v>
      </c>
      <c r="G991" s="626" t="s">
        <v>3104</v>
      </c>
      <c r="H991" s="626" t="s">
        <v>536</v>
      </c>
      <c r="I991" s="626" t="s">
        <v>3105</v>
      </c>
      <c r="J991" s="626" t="s">
        <v>807</v>
      </c>
      <c r="K991" s="626" t="s">
        <v>3106</v>
      </c>
      <c r="L991" s="627">
        <v>43.99</v>
      </c>
      <c r="M991" s="627">
        <v>43.99</v>
      </c>
      <c r="N991" s="626">
        <v>1</v>
      </c>
      <c r="O991" s="690">
        <v>0.5</v>
      </c>
      <c r="P991" s="627">
        <v>43.99</v>
      </c>
      <c r="Q991" s="642">
        <v>1</v>
      </c>
      <c r="R991" s="626">
        <v>1</v>
      </c>
      <c r="S991" s="642">
        <v>1</v>
      </c>
      <c r="T991" s="690">
        <v>0.5</v>
      </c>
      <c r="U991" s="672">
        <v>1</v>
      </c>
    </row>
    <row r="992" spans="1:21" ht="14.4" customHeight="1" x14ac:dyDescent="0.3">
      <c r="A992" s="625">
        <v>50</v>
      </c>
      <c r="B992" s="626" t="s">
        <v>537</v>
      </c>
      <c r="C992" s="626">
        <v>89301502</v>
      </c>
      <c r="D992" s="688" t="s">
        <v>4149</v>
      </c>
      <c r="E992" s="689" t="s">
        <v>3028</v>
      </c>
      <c r="F992" s="626" t="s">
        <v>3007</v>
      </c>
      <c r="G992" s="626" t="s">
        <v>3620</v>
      </c>
      <c r="H992" s="626" t="s">
        <v>536</v>
      </c>
      <c r="I992" s="626" t="s">
        <v>4111</v>
      </c>
      <c r="J992" s="626" t="s">
        <v>4112</v>
      </c>
      <c r="K992" s="626" t="s">
        <v>4113</v>
      </c>
      <c r="L992" s="627">
        <v>0</v>
      </c>
      <c r="M992" s="627">
        <v>0</v>
      </c>
      <c r="N992" s="626">
        <v>1</v>
      </c>
      <c r="O992" s="690">
        <v>0.5</v>
      </c>
      <c r="P992" s="627"/>
      <c r="Q992" s="642"/>
      <c r="R992" s="626"/>
      <c r="S992" s="642">
        <v>0</v>
      </c>
      <c r="T992" s="690"/>
      <c r="U992" s="672">
        <v>0</v>
      </c>
    </row>
    <row r="993" spans="1:21" ht="14.4" customHeight="1" x14ac:dyDescent="0.3">
      <c r="A993" s="625">
        <v>50</v>
      </c>
      <c r="B993" s="626" t="s">
        <v>537</v>
      </c>
      <c r="C993" s="626">
        <v>89301502</v>
      </c>
      <c r="D993" s="688" t="s">
        <v>4149</v>
      </c>
      <c r="E993" s="689" t="s">
        <v>3028</v>
      </c>
      <c r="F993" s="626" t="s">
        <v>3007</v>
      </c>
      <c r="G993" s="626" t="s">
        <v>3325</v>
      </c>
      <c r="H993" s="626" t="s">
        <v>1511</v>
      </c>
      <c r="I993" s="626" t="s">
        <v>1696</v>
      </c>
      <c r="J993" s="626" t="s">
        <v>1531</v>
      </c>
      <c r="K993" s="626" t="s">
        <v>1697</v>
      </c>
      <c r="L993" s="627">
        <v>763.3</v>
      </c>
      <c r="M993" s="627">
        <v>763.3</v>
      </c>
      <c r="N993" s="626">
        <v>1</v>
      </c>
      <c r="O993" s="690">
        <v>1</v>
      </c>
      <c r="P993" s="627">
        <v>763.3</v>
      </c>
      <c r="Q993" s="642">
        <v>1</v>
      </c>
      <c r="R993" s="626">
        <v>1</v>
      </c>
      <c r="S993" s="642">
        <v>1</v>
      </c>
      <c r="T993" s="690">
        <v>1</v>
      </c>
      <c r="U993" s="672">
        <v>1</v>
      </c>
    </row>
    <row r="994" spans="1:21" ht="14.4" customHeight="1" x14ac:dyDescent="0.3">
      <c r="A994" s="625">
        <v>50</v>
      </c>
      <c r="B994" s="626" t="s">
        <v>537</v>
      </c>
      <c r="C994" s="626">
        <v>89301502</v>
      </c>
      <c r="D994" s="688" t="s">
        <v>4149</v>
      </c>
      <c r="E994" s="689" t="s">
        <v>3028</v>
      </c>
      <c r="F994" s="626" t="s">
        <v>3007</v>
      </c>
      <c r="G994" s="626" t="s">
        <v>3107</v>
      </c>
      <c r="H994" s="626" t="s">
        <v>1511</v>
      </c>
      <c r="I994" s="626" t="s">
        <v>3891</v>
      </c>
      <c r="J994" s="626" t="s">
        <v>3223</v>
      </c>
      <c r="K994" s="626" t="s">
        <v>3892</v>
      </c>
      <c r="L994" s="627">
        <v>479.04</v>
      </c>
      <c r="M994" s="627">
        <v>479.04</v>
      </c>
      <c r="N994" s="626">
        <v>1</v>
      </c>
      <c r="O994" s="690">
        <v>1</v>
      </c>
      <c r="P994" s="627"/>
      <c r="Q994" s="642">
        <v>0</v>
      </c>
      <c r="R994" s="626"/>
      <c r="S994" s="642">
        <v>0</v>
      </c>
      <c r="T994" s="690"/>
      <c r="U994" s="672">
        <v>0</v>
      </c>
    </row>
    <row r="995" spans="1:21" ht="14.4" customHeight="1" x14ac:dyDescent="0.3">
      <c r="A995" s="625">
        <v>50</v>
      </c>
      <c r="B995" s="626" t="s">
        <v>537</v>
      </c>
      <c r="C995" s="626">
        <v>89301502</v>
      </c>
      <c r="D995" s="688" t="s">
        <v>4149</v>
      </c>
      <c r="E995" s="689" t="s">
        <v>3028</v>
      </c>
      <c r="F995" s="626" t="s">
        <v>3007</v>
      </c>
      <c r="G995" s="626" t="s">
        <v>3107</v>
      </c>
      <c r="H995" s="626" t="s">
        <v>536</v>
      </c>
      <c r="I995" s="626" t="s">
        <v>3894</v>
      </c>
      <c r="J995" s="626" t="s">
        <v>577</v>
      </c>
      <c r="K995" s="626" t="s">
        <v>3895</v>
      </c>
      <c r="L995" s="627">
        <v>469.47</v>
      </c>
      <c r="M995" s="627">
        <v>1408.41</v>
      </c>
      <c r="N995" s="626">
        <v>3</v>
      </c>
      <c r="O995" s="690">
        <v>1.5</v>
      </c>
      <c r="P995" s="627">
        <v>469.47</v>
      </c>
      <c r="Q995" s="642">
        <v>0.33333333333333331</v>
      </c>
      <c r="R995" s="626">
        <v>1</v>
      </c>
      <c r="S995" s="642">
        <v>0.33333333333333331</v>
      </c>
      <c r="T995" s="690">
        <v>0.5</v>
      </c>
      <c r="U995" s="672">
        <v>0.33333333333333331</v>
      </c>
    </row>
    <row r="996" spans="1:21" ht="14.4" customHeight="1" x14ac:dyDescent="0.3">
      <c r="A996" s="625">
        <v>50</v>
      </c>
      <c r="B996" s="626" t="s">
        <v>537</v>
      </c>
      <c r="C996" s="626">
        <v>89301502</v>
      </c>
      <c r="D996" s="688" t="s">
        <v>4149</v>
      </c>
      <c r="E996" s="689" t="s">
        <v>3028</v>
      </c>
      <c r="F996" s="626" t="s">
        <v>3007</v>
      </c>
      <c r="G996" s="626" t="s">
        <v>3564</v>
      </c>
      <c r="H996" s="626" t="s">
        <v>536</v>
      </c>
      <c r="I996" s="626" t="s">
        <v>4114</v>
      </c>
      <c r="J996" s="626" t="s">
        <v>3960</v>
      </c>
      <c r="K996" s="626" t="s">
        <v>4115</v>
      </c>
      <c r="L996" s="627">
        <v>0</v>
      </c>
      <c r="M996" s="627">
        <v>0</v>
      </c>
      <c r="N996" s="626">
        <v>3</v>
      </c>
      <c r="O996" s="690">
        <v>2.5</v>
      </c>
      <c r="P996" s="627"/>
      <c r="Q996" s="642"/>
      <c r="R996" s="626"/>
      <c r="S996" s="642">
        <v>0</v>
      </c>
      <c r="T996" s="690"/>
      <c r="U996" s="672">
        <v>0</v>
      </c>
    </row>
    <row r="997" spans="1:21" ht="14.4" customHeight="1" x14ac:dyDescent="0.3">
      <c r="A997" s="625">
        <v>50</v>
      </c>
      <c r="B997" s="626" t="s">
        <v>537</v>
      </c>
      <c r="C997" s="626">
        <v>89301502</v>
      </c>
      <c r="D997" s="688" t="s">
        <v>4149</v>
      </c>
      <c r="E997" s="689" t="s">
        <v>3028</v>
      </c>
      <c r="F997" s="626" t="s">
        <v>3007</v>
      </c>
      <c r="G997" s="626" t="s">
        <v>3564</v>
      </c>
      <c r="H997" s="626" t="s">
        <v>536</v>
      </c>
      <c r="I997" s="626" t="s">
        <v>3565</v>
      </c>
      <c r="J997" s="626" t="s">
        <v>3566</v>
      </c>
      <c r="K997" s="626" t="s">
        <v>800</v>
      </c>
      <c r="L997" s="627">
        <v>314.95999999999998</v>
      </c>
      <c r="M997" s="627">
        <v>944.87999999999988</v>
      </c>
      <c r="N997" s="626">
        <v>3</v>
      </c>
      <c r="O997" s="690">
        <v>1</v>
      </c>
      <c r="P997" s="627"/>
      <c r="Q997" s="642">
        <v>0</v>
      </c>
      <c r="R997" s="626"/>
      <c r="S997" s="642">
        <v>0</v>
      </c>
      <c r="T997" s="690"/>
      <c r="U997" s="672">
        <v>0</v>
      </c>
    </row>
    <row r="998" spans="1:21" ht="14.4" customHeight="1" x14ac:dyDescent="0.3">
      <c r="A998" s="625">
        <v>50</v>
      </c>
      <c r="B998" s="626" t="s">
        <v>537</v>
      </c>
      <c r="C998" s="626">
        <v>89301502</v>
      </c>
      <c r="D998" s="688" t="s">
        <v>4149</v>
      </c>
      <c r="E998" s="689" t="s">
        <v>3028</v>
      </c>
      <c r="F998" s="626" t="s">
        <v>3007</v>
      </c>
      <c r="G998" s="626" t="s">
        <v>3569</v>
      </c>
      <c r="H998" s="626" t="s">
        <v>536</v>
      </c>
      <c r="I998" s="626" t="s">
        <v>4116</v>
      </c>
      <c r="J998" s="626" t="s">
        <v>3570</v>
      </c>
      <c r="K998" s="626" t="s">
        <v>4115</v>
      </c>
      <c r="L998" s="627">
        <v>0</v>
      </c>
      <c r="M998" s="627">
        <v>0</v>
      </c>
      <c r="N998" s="626">
        <v>2</v>
      </c>
      <c r="O998" s="690">
        <v>1</v>
      </c>
      <c r="P998" s="627"/>
      <c r="Q998" s="642"/>
      <c r="R998" s="626"/>
      <c r="S998" s="642">
        <v>0</v>
      </c>
      <c r="T998" s="690"/>
      <c r="U998" s="672">
        <v>0</v>
      </c>
    </row>
    <row r="999" spans="1:21" ht="14.4" customHeight="1" x14ac:dyDescent="0.3">
      <c r="A999" s="625">
        <v>50</v>
      </c>
      <c r="B999" s="626" t="s">
        <v>537</v>
      </c>
      <c r="C999" s="626">
        <v>89301502</v>
      </c>
      <c r="D999" s="688" t="s">
        <v>4149</v>
      </c>
      <c r="E999" s="689" t="s">
        <v>3028</v>
      </c>
      <c r="F999" s="626" t="s">
        <v>3007</v>
      </c>
      <c r="G999" s="626" t="s">
        <v>3569</v>
      </c>
      <c r="H999" s="626" t="s">
        <v>536</v>
      </c>
      <c r="I999" s="626" t="s">
        <v>3961</v>
      </c>
      <c r="J999" s="626" t="s">
        <v>3570</v>
      </c>
      <c r="K999" s="626" t="s">
        <v>3540</v>
      </c>
      <c r="L999" s="627">
        <v>0</v>
      </c>
      <c r="M999" s="627">
        <v>0</v>
      </c>
      <c r="N999" s="626">
        <v>2</v>
      </c>
      <c r="O999" s="690">
        <v>1</v>
      </c>
      <c r="P999" s="627"/>
      <c r="Q999" s="642"/>
      <c r="R999" s="626"/>
      <c r="S999" s="642">
        <v>0</v>
      </c>
      <c r="T999" s="690"/>
      <c r="U999" s="672">
        <v>0</v>
      </c>
    </row>
    <row r="1000" spans="1:21" ht="14.4" customHeight="1" x14ac:dyDescent="0.3">
      <c r="A1000" s="625">
        <v>50</v>
      </c>
      <c r="B1000" s="626" t="s">
        <v>537</v>
      </c>
      <c r="C1000" s="626">
        <v>89301502</v>
      </c>
      <c r="D1000" s="688" t="s">
        <v>4149</v>
      </c>
      <c r="E1000" s="689" t="s">
        <v>3028</v>
      </c>
      <c r="F1000" s="626" t="s">
        <v>3007</v>
      </c>
      <c r="G1000" s="626" t="s">
        <v>3569</v>
      </c>
      <c r="H1000" s="626" t="s">
        <v>536</v>
      </c>
      <c r="I1000" s="626" t="s">
        <v>4117</v>
      </c>
      <c r="J1000" s="626" t="s">
        <v>4118</v>
      </c>
      <c r="K1000" s="626" t="s">
        <v>593</v>
      </c>
      <c r="L1000" s="627">
        <v>0</v>
      </c>
      <c r="M1000" s="627">
        <v>0</v>
      </c>
      <c r="N1000" s="626">
        <v>1</v>
      </c>
      <c r="O1000" s="690">
        <v>1</v>
      </c>
      <c r="P1000" s="627"/>
      <c r="Q1000" s="642"/>
      <c r="R1000" s="626"/>
      <c r="S1000" s="642">
        <v>0</v>
      </c>
      <c r="T1000" s="690"/>
      <c r="U1000" s="672">
        <v>0</v>
      </c>
    </row>
    <row r="1001" spans="1:21" ht="14.4" customHeight="1" x14ac:dyDescent="0.3">
      <c r="A1001" s="625">
        <v>50</v>
      </c>
      <c r="B1001" s="626" t="s">
        <v>537</v>
      </c>
      <c r="C1001" s="626">
        <v>89301502</v>
      </c>
      <c r="D1001" s="688" t="s">
        <v>4149</v>
      </c>
      <c r="E1001" s="689" t="s">
        <v>3028</v>
      </c>
      <c r="F1001" s="626" t="s">
        <v>3007</v>
      </c>
      <c r="G1001" s="626" t="s">
        <v>4119</v>
      </c>
      <c r="H1001" s="626" t="s">
        <v>1511</v>
      </c>
      <c r="I1001" s="626" t="s">
        <v>4120</v>
      </c>
      <c r="J1001" s="626" t="s">
        <v>4121</v>
      </c>
      <c r="K1001" s="626" t="s">
        <v>4122</v>
      </c>
      <c r="L1001" s="627">
        <v>225.75</v>
      </c>
      <c r="M1001" s="627">
        <v>677.25</v>
      </c>
      <c r="N1001" s="626">
        <v>3</v>
      </c>
      <c r="O1001" s="690">
        <v>1</v>
      </c>
      <c r="P1001" s="627"/>
      <c r="Q1001" s="642">
        <v>0</v>
      </c>
      <c r="R1001" s="626"/>
      <c r="S1001" s="642">
        <v>0</v>
      </c>
      <c r="T1001" s="690"/>
      <c r="U1001" s="672">
        <v>0</v>
      </c>
    </row>
    <row r="1002" spans="1:21" ht="14.4" customHeight="1" x14ac:dyDescent="0.3">
      <c r="A1002" s="625">
        <v>50</v>
      </c>
      <c r="B1002" s="626" t="s">
        <v>537</v>
      </c>
      <c r="C1002" s="626">
        <v>89301502</v>
      </c>
      <c r="D1002" s="688" t="s">
        <v>4149</v>
      </c>
      <c r="E1002" s="689" t="s">
        <v>3028</v>
      </c>
      <c r="F1002" s="626" t="s">
        <v>3007</v>
      </c>
      <c r="G1002" s="626" t="s">
        <v>3185</v>
      </c>
      <c r="H1002" s="626" t="s">
        <v>536</v>
      </c>
      <c r="I1002" s="626" t="s">
        <v>1264</v>
      </c>
      <c r="J1002" s="626" t="s">
        <v>1195</v>
      </c>
      <c r="K1002" s="626" t="s">
        <v>1265</v>
      </c>
      <c r="L1002" s="627">
        <v>40.64</v>
      </c>
      <c r="M1002" s="627">
        <v>40.64</v>
      </c>
      <c r="N1002" s="626">
        <v>1</v>
      </c>
      <c r="O1002" s="690">
        <v>0.5</v>
      </c>
      <c r="P1002" s="627"/>
      <c r="Q1002" s="642">
        <v>0</v>
      </c>
      <c r="R1002" s="626"/>
      <c r="S1002" s="642">
        <v>0</v>
      </c>
      <c r="T1002" s="690"/>
      <c r="U1002" s="672">
        <v>0</v>
      </c>
    </row>
    <row r="1003" spans="1:21" ht="14.4" customHeight="1" x14ac:dyDescent="0.3">
      <c r="A1003" s="625">
        <v>50</v>
      </c>
      <c r="B1003" s="626" t="s">
        <v>537</v>
      </c>
      <c r="C1003" s="626">
        <v>89301502</v>
      </c>
      <c r="D1003" s="688" t="s">
        <v>4149</v>
      </c>
      <c r="E1003" s="689" t="s">
        <v>3028</v>
      </c>
      <c r="F1003" s="626" t="s">
        <v>3007</v>
      </c>
      <c r="G1003" s="626" t="s">
        <v>3185</v>
      </c>
      <c r="H1003" s="626" t="s">
        <v>536</v>
      </c>
      <c r="I1003" s="626" t="s">
        <v>1262</v>
      </c>
      <c r="J1003" s="626" t="s">
        <v>1195</v>
      </c>
      <c r="K1003" s="626" t="s">
        <v>1097</v>
      </c>
      <c r="L1003" s="627">
        <v>60.97</v>
      </c>
      <c r="M1003" s="627">
        <v>60.97</v>
      </c>
      <c r="N1003" s="626">
        <v>1</v>
      </c>
      <c r="O1003" s="690">
        <v>1</v>
      </c>
      <c r="P1003" s="627">
        <v>60.97</v>
      </c>
      <c r="Q1003" s="642">
        <v>1</v>
      </c>
      <c r="R1003" s="626">
        <v>1</v>
      </c>
      <c r="S1003" s="642">
        <v>1</v>
      </c>
      <c r="T1003" s="690">
        <v>1</v>
      </c>
      <c r="U1003" s="672">
        <v>1</v>
      </c>
    </row>
    <row r="1004" spans="1:21" ht="14.4" customHeight="1" x14ac:dyDescent="0.3">
      <c r="A1004" s="625">
        <v>50</v>
      </c>
      <c r="B1004" s="626" t="s">
        <v>537</v>
      </c>
      <c r="C1004" s="626">
        <v>89301502</v>
      </c>
      <c r="D1004" s="688" t="s">
        <v>4149</v>
      </c>
      <c r="E1004" s="689" t="s">
        <v>3028</v>
      </c>
      <c r="F1004" s="626" t="s">
        <v>3007</v>
      </c>
      <c r="G1004" s="626" t="s">
        <v>3185</v>
      </c>
      <c r="H1004" s="626" t="s">
        <v>536</v>
      </c>
      <c r="I1004" s="626" t="s">
        <v>3261</v>
      </c>
      <c r="J1004" s="626" t="s">
        <v>1195</v>
      </c>
      <c r="K1004" s="626" t="s">
        <v>3262</v>
      </c>
      <c r="L1004" s="627">
        <v>0</v>
      </c>
      <c r="M1004" s="627">
        <v>0</v>
      </c>
      <c r="N1004" s="626">
        <v>1</v>
      </c>
      <c r="O1004" s="690">
        <v>0.5</v>
      </c>
      <c r="P1004" s="627"/>
      <c r="Q1004" s="642"/>
      <c r="R1004" s="626"/>
      <c r="S1004" s="642">
        <v>0</v>
      </c>
      <c r="T1004" s="690"/>
      <c r="U1004" s="672">
        <v>0</v>
      </c>
    </row>
    <row r="1005" spans="1:21" ht="14.4" customHeight="1" x14ac:dyDescent="0.3">
      <c r="A1005" s="625">
        <v>50</v>
      </c>
      <c r="B1005" s="626" t="s">
        <v>537</v>
      </c>
      <c r="C1005" s="626">
        <v>89301502</v>
      </c>
      <c r="D1005" s="688" t="s">
        <v>4149</v>
      </c>
      <c r="E1005" s="689" t="s">
        <v>3028</v>
      </c>
      <c r="F1005" s="626" t="s">
        <v>3007</v>
      </c>
      <c r="G1005" s="626" t="s">
        <v>4123</v>
      </c>
      <c r="H1005" s="626" t="s">
        <v>536</v>
      </c>
      <c r="I1005" s="626" t="s">
        <v>4124</v>
      </c>
      <c r="J1005" s="626" t="s">
        <v>4125</v>
      </c>
      <c r="K1005" s="626" t="s">
        <v>3614</v>
      </c>
      <c r="L1005" s="627">
        <v>26.26</v>
      </c>
      <c r="M1005" s="627">
        <v>26.26</v>
      </c>
      <c r="N1005" s="626">
        <v>1</v>
      </c>
      <c r="O1005" s="690">
        <v>1</v>
      </c>
      <c r="P1005" s="627">
        <v>26.26</v>
      </c>
      <c r="Q1005" s="642">
        <v>1</v>
      </c>
      <c r="R1005" s="626">
        <v>1</v>
      </c>
      <c r="S1005" s="642">
        <v>1</v>
      </c>
      <c r="T1005" s="690">
        <v>1</v>
      </c>
      <c r="U1005" s="672">
        <v>1</v>
      </c>
    </row>
    <row r="1006" spans="1:21" ht="14.4" customHeight="1" x14ac:dyDescent="0.3">
      <c r="A1006" s="625">
        <v>50</v>
      </c>
      <c r="B1006" s="626" t="s">
        <v>537</v>
      </c>
      <c r="C1006" s="626">
        <v>89301502</v>
      </c>
      <c r="D1006" s="688" t="s">
        <v>4149</v>
      </c>
      <c r="E1006" s="689" t="s">
        <v>3028</v>
      </c>
      <c r="F1006" s="626" t="s">
        <v>3007</v>
      </c>
      <c r="G1006" s="626" t="s">
        <v>3224</v>
      </c>
      <c r="H1006" s="626" t="s">
        <v>536</v>
      </c>
      <c r="I1006" s="626" t="s">
        <v>4126</v>
      </c>
      <c r="J1006" s="626" t="s">
        <v>931</v>
      </c>
      <c r="K1006" s="626" t="s">
        <v>932</v>
      </c>
      <c r="L1006" s="627">
        <v>108.71</v>
      </c>
      <c r="M1006" s="627">
        <v>326.13</v>
      </c>
      <c r="N1006" s="626">
        <v>3</v>
      </c>
      <c r="O1006" s="690">
        <v>0.5</v>
      </c>
      <c r="P1006" s="627"/>
      <c r="Q1006" s="642">
        <v>0</v>
      </c>
      <c r="R1006" s="626"/>
      <c r="S1006" s="642">
        <v>0</v>
      </c>
      <c r="T1006" s="690"/>
      <c r="U1006" s="672">
        <v>0</v>
      </c>
    </row>
    <row r="1007" spans="1:21" ht="14.4" customHeight="1" x14ac:dyDescent="0.3">
      <c r="A1007" s="625">
        <v>50</v>
      </c>
      <c r="B1007" s="626" t="s">
        <v>537</v>
      </c>
      <c r="C1007" s="626">
        <v>89301502</v>
      </c>
      <c r="D1007" s="688" t="s">
        <v>4149</v>
      </c>
      <c r="E1007" s="689" t="s">
        <v>3028</v>
      </c>
      <c r="F1007" s="626" t="s">
        <v>3007</v>
      </c>
      <c r="G1007" s="626" t="s">
        <v>3224</v>
      </c>
      <c r="H1007" s="626" t="s">
        <v>536</v>
      </c>
      <c r="I1007" s="626" t="s">
        <v>926</v>
      </c>
      <c r="J1007" s="626" t="s">
        <v>927</v>
      </c>
      <c r="K1007" s="626" t="s">
        <v>928</v>
      </c>
      <c r="L1007" s="627">
        <v>69.3</v>
      </c>
      <c r="M1007" s="627">
        <v>207.89999999999998</v>
      </c>
      <c r="N1007" s="626">
        <v>3</v>
      </c>
      <c r="O1007" s="690">
        <v>0.5</v>
      </c>
      <c r="P1007" s="627"/>
      <c r="Q1007" s="642">
        <v>0</v>
      </c>
      <c r="R1007" s="626"/>
      <c r="S1007" s="642">
        <v>0</v>
      </c>
      <c r="T1007" s="690"/>
      <c r="U1007" s="672">
        <v>0</v>
      </c>
    </row>
    <row r="1008" spans="1:21" ht="14.4" customHeight="1" x14ac:dyDescent="0.3">
      <c r="A1008" s="625">
        <v>50</v>
      </c>
      <c r="B1008" s="626" t="s">
        <v>537</v>
      </c>
      <c r="C1008" s="626">
        <v>89301502</v>
      </c>
      <c r="D1008" s="688" t="s">
        <v>4149</v>
      </c>
      <c r="E1008" s="689" t="s">
        <v>3028</v>
      </c>
      <c r="F1008" s="626" t="s">
        <v>3007</v>
      </c>
      <c r="G1008" s="626" t="s">
        <v>3224</v>
      </c>
      <c r="H1008" s="626" t="s">
        <v>536</v>
      </c>
      <c r="I1008" s="626" t="s">
        <v>4127</v>
      </c>
      <c r="J1008" s="626" t="s">
        <v>927</v>
      </c>
      <c r="K1008" s="626" t="s">
        <v>4128</v>
      </c>
      <c r="L1008" s="627">
        <v>0</v>
      </c>
      <c r="M1008" s="627">
        <v>0</v>
      </c>
      <c r="N1008" s="626">
        <v>9</v>
      </c>
      <c r="O1008" s="690">
        <v>4.5</v>
      </c>
      <c r="P1008" s="627">
        <v>0</v>
      </c>
      <c r="Q1008" s="642"/>
      <c r="R1008" s="626">
        <v>1</v>
      </c>
      <c r="S1008" s="642">
        <v>0.1111111111111111</v>
      </c>
      <c r="T1008" s="690">
        <v>1</v>
      </c>
      <c r="U1008" s="672">
        <v>0.22222222222222221</v>
      </c>
    </row>
    <row r="1009" spans="1:21" ht="14.4" customHeight="1" x14ac:dyDescent="0.3">
      <c r="A1009" s="625">
        <v>50</v>
      </c>
      <c r="B1009" s="626" t="s">
        <v>537</v>
      </c>
      <c r="C1009" s="626">
        <v>89301502</v>
      </c>
      <c r="D1009" s="688" t="s">
        <v>4149</v>
      </c>
      <c r="E1009" s="689" t="s">
        <v>3028</v>
      </c>
      <c r="F1009" s="626" t="s">
        <v>3007</v>
      </c>
      <c r="G1009" s="626" t="s">
        <v>3224</v>
      </c>
      <c r="H1009" s="626" t="s">
        <v>536</v>
      </c>
      <c r="I1009" s="626" t="s">
        <v>930</v>
      </c>
      <c r="J1009" s="626" t="s">
        <v>931</v>
      </c>
      <c r="K1009" s="626" t="s">
        <v>932</v>
      </c>
      <c r="L1009" s="627">
        <v>108.71</v>
      </c>
      <c r="M1009" s="627">
        <v>217.42</v>
      </c>
      <c r="N1009" s="626">
        <v>2</v>
      </c>
      <c r="O1009" s="690">
        <v>1</v>
      </c>
      <c r="P1009" s="627"/>
      <c r="Q1009" s="642">
        <v>0</v>
      </c>
      <c r="R1009" s="626"/>
      <c r="S1009" s="642">
        <v>0</v>
      </c>
      <c r="T1009" s="690"/>
      <c r="U1009" s="672">
        <v>0</v>
      </c>
    </row>
    <row r="1010" spans="1:21" ht="14.4" customHeight="1" x14ac:dyDescent="0.3">
      <c r="A1010" s="625">
        <v>50</v>
      </c>
      <c r="B1010" s="626" t="s">
        <v>537</v>
      </c>
      <c r="C1010" s="626">
        <v>89301502</v>
      </c>
      <c r="D1010" s="688" t="s">
        <v>4149</v>
      </c>
      <c r="E1010" s="689" t="s">
        <v>3028</v>
      </c>
      <c r="F1010" s="626" t="s">
        <v>3007</v>
      </c>
      <c r="G1010" s="626" t="s">
        <v>4129</v>
      </c>
      <c r="H1010" s="626" t="s">
        <v>536</v>
      </c>
      <c r="I1010" s="626" t="s">
        <v>4130</v>
      </c>
      <c r="J1010" s="626" t="s">
        <v>4131</v>
      </c>
      <c r="K1010" s="626" t="s">
        <v>4132</v>
      </c>
      <c r="L1010" s="627">
        <v>0</v>
      </c>
      <c r="M1010" s="627">
        <v>0</v>
      </c>
      <c r="N1010" s="626">
        <v>2</v>
      </c>
      <c r="O1010" s="690">
        <v>1</v>
      </c>
      <c r="P1010" s="627"/>
      <c r="Q1010" s="642"/>
      <c r="R1010" s="626"/>
      <c r="S1010" s="642">
        <v>0</v>
      </c>
      <c r="T1010" s="690"/>
      <c r="U1010" s="672">
        <v>0</v>
      </c>
    </row>
    <row r="1011" spans="1:21" ht="14.4" customHeight="1" x14ac:dyDescent="0.3">
      <c r="A1011" s="625">
        <v>50</v>
      </c>
      <c r="B1011" s="626" t="s">
        <v>537</v>
      </c>
      <c r="C1011" s="626">
        <v>89301502</v>
      </c>
      <c r="D1011" s="688" t="s">
        <v>4149</v>
      </c>
      <c r="E1011" s="689" t="s">
        <v>3028</v>
      </c>
      <c r="F1011" s="626" t="s">
        <v>3007</v>
      </c>
      <c r="G1011" s="626" t="s">
        <v>3338</v>
      </c>
      <c r="H1011" s="626" t="s">
        <v>536</v>
      </c>
      <c r="I1011" s="626" t="s">
        <v>4133</v>
      </c>
      <c r="J1011" s="626" t="s">
        <v>3905</v>
      </c>
      <c r="K1011" s="626" t="s">
        <v>4134</v>
      </c>
      <c r="L1011" s="627">
        <v>0</v>
      </c>
      <c r="M1011" s="627">
        <v>0</v>
      </c>
      <c r="N1011" s="626">
        <v>1</v>
      </c>
      <c r="O1011" s="690">
        <v>0.5</v>
      </c>
      <c r="P1011" s="627"/>
      <c r="Q1011" s="642"/>
      <c r="R1011" s="626"/>
      <c r="S1011" s="642">
        <v>0</v>
      </c>
      <c r="T1011" s="690"/>
      <c r="U1011" s="672">
        <v>0</v>
      </c>
    </row>
    <row r="1012" spans="1:21" ht="14.4" customHeight="1" x14ac:dyDescent="0.3">
      <c r="A1012" s="625">
        <v>50</v>
      </c>
      <c r="B1012" s="626" t="s">
        <v>537</v>
      </c>
      <c r="C1012" s="626">
        <v>89301502</v>
      </c>
      <c r="D1012" s="688" t="s">
        <v>4149</v>
      </c>
      <c r="E1012" s="689" t="s">
        <v>3028</v>
      </c>
      <c r="F1012" s="626" t="s">
        <v>3007</v>
      </c>
      <c r="G1012" s="626" t="s">
        <v>3338</v>
      </c>
      <c r="H1012" s="626" t="s">
        <v>536</v>
      </c>
      <c r="I1012" s="626" t="s">
        <v>3904</v>
      </c>
      <c r="J1012" s="626" t="s">
        <v>3905</v>
      </c>
      <c r="K1012" s="626" t="s">
        <v>3906</v>
      </c>
      <c r="L1012" s="627">
        <v>525.88</v>
      </c>
      <c r="M1012" s="627">
        <v>525.88</v>
      </c>
      <c r="N1012" s="626">
        <v>1</v>
      </c>
      <c r="O1012" s="690">
        <v>0.5</v>
      </c>
      <c r="P1012" s="627"/>
      <c r="Q1012" s="642">
        <v>0</v>
      </c>
      <c r="R1012" s="626"/>
      <c r="S1012" s="642">
        <v>0</v>
      </c>
      <c r="T1012" s="690"/>
      <c r="U1012" s="672">
        <v>0</v>
      </c>
    </row>
    <row r="1013" spans="1:21" ht="14.4" customHeight="1" x14ac:dyDescent="0.3">
      <c r="A1013" s="625">
        <v>50</v>
      </c>
      <c r="B1013" s="626" t="s">
        <v>537</v>
      </c>
      <c r="C1013" s="626">
        <v>89301502</v>
      </c>
      <c r="D1013" s="688" t="s">
        <v>4149</v>
      </c>
      <c r="E1013" s="689" t="s">
        <v>3028</v>
      </c>
      <c r="F1013" s="626" t="s">
        <v>3007</v>
      </c>
      <c r="G1013" s="626" t="s">
        <v>3338</v>
      </c>
      <c r="H1013" s="626" t="s">
        <v>1511</v>
      </c>
      <c r="I1013" s="626" t="s">
        <v>3907</v>
      </c>
      <c r="J1013" s="626" t="s">
        <v>3340</v>
      </c>
      <c r="K1013" s="626" t="s">
        <v>3908</v>
      </c>
      <c r="L1013" s="627">
        <v>388.86</v>
      </c>
      <c r="M1013" s="627">
        <v>777.72</v>
      </c>
      <c r="N1013" s="626">
        <v>2</v>
      </c>
      <c r="O1013" s="690">
        <v>2</v>
      </c>
      <c r="P1013" s="627">
        <v>388.86</v>
      </c>
      <c r="Q1013" s="642">
        <v>0.5</v>
      </c>
      <c r="R1013" s="626">
        <v>1</v>
      </c>
      <c r="S1013" s="642">
        <v>0.5</v>
      </c>
      <c r="T1013" s="690">
        <v>1</v>
      </c>
      <c r="U1013" s="672">
        <v>0.5</v>
      </c>
    </row>
    <row r="1014" spans="1:21" ht="14.4" customHeight="1" x14ac:dyDescent="0.3">
      <c r="A1014" s="625">
        <v>50</v>
      </c>
      <c r="B1014" s="626" t="s">
        <v>537</v>
      </c>
      <c r="C1014" s="626">
        <v>89301502</v>
      </c>
      <c r="D1014" s="688" t="s">
        <v>4149</v>
      </c>
      <c r="E1014" s="689" t="s">
        <v>3028</v>
      </c>
      <c r="F1014" s="626" t="s">
        <v>3007</v>
      </c>
      <c r="G1014" s="626" t="s">
        <v>3338</v>
      </c>
      <c r="H1014" s="626" t="s">
        <v>536</v>
      </c>
      <c r="I1014" s="626" t="s">
        <v>3909</v>
      </c>
      <c r="J1014" s="626" t="s">
        <v>3412</v>
      </c>
      <c r="K1014" s="626" t="s">
        <v>3906</v>
      </c>
      <c r="L1014" s="627">
        <v>388.86</v>
      </c>
      <c r="M1014" s="627">
        <v>777.72</v>
      </c>
      <c r="N1014" s="626">
        <v>2</v>
      </c>
      <c r="O1014" s="690">
        <v>1.5</v>
      </c>
      <c r="P1014" s="627">
        <v>388.86</v>
      </c>
      <c r="Q1014" s="642">
        <v>0.5</v>
      </c>
      <c r="R1014" s="626">
        <v>1</v>
      </c>
      <c r="S1014" s="642">
        <v>0.5</v>
      </c>
      <c r="T1014" s="690">
        <v>1</v>
      </c>
      <c r="U1014" s="672">
        <v>0.66666666666666663</v>
      </c>
    </row>
    <row r="1015" spans="1:21" ht="14.4" customHeight="1" x14ac:dyDescent="0.3">
      <c r="A1015" s="625">
        <v>50</v>
      </c>
      <c r="B1015" s="626" t="s">
        <v>537</v>
      </c>
      <c r="C1015" s="626">
        <v>89301502</v>
      </c>
      <c r="D1015" s="688" t="s">
        <v>4149</v>
      </c>
      <c r="E1015" s="689" t="s">
        <v>3028</v>
      </c>
      <c r="F1015" s="626" t="s">
        <v>3007</v>
      </c>
      <c r="G1015" s="626" t="s">
        <v>3338</v>
      </c>
      <c r="H1015" s="626" t="s">
        <v>536</v>
      </c>
      <c r="I1015" s="626" t="s">
        <v>3909</v>
      </c>
      <c r="J1015" s="626" t="s">
        <v>3412</v>
      </c>
      <c r="K1015" s="626" t="s">
        <v>3906</v>
      </c>
      <c r="L1015" s="627">
        <v>525.88</v>
      </c>
      <c r="M1015" s="627">
        <v>525.88</v>
      </c>
      <c r="N1015" s="626">
        <v>1</v>
      </c>
      <c r="O1015" s="690">
        <v>0.5</v>
      </c>
      <c r="P1015" s="627"/>
      <c r="Q1015" s="642">
        <v>0</v>
      </c>
      <c r="R1015" s="626"/>
      <c r="S1015" s="642">
        <v>0</v>
      </c>
      <c r="T1015" s="690"/>
      <c r="U1015" s="672">
        <v>0</v>
      </c>
    </row>
    <row r="1016" spans="1:21" ht="14.4" customHeight="1" x14ac:dyDescent="0.3">
      <c r="A1016" s="625">
        <v>50</v>
      </c>
      <c r="B1016" s="626" t="s">
        <v>537</v>
      </c>
      <c r="C1016" s="626">
        <v>89301502</v>
      </c>
      <c r="D1016" s="688" t="s">
        <v>4149</v>
      </c>
      <c r="E1016" s="689" t="s">
        <v>3028</v>
      </c>
      <c r="F1016" s="626" t="s">
        <v>3007</v>
      </c>
      <c r="G1016" s="626" t="s">
        <v>3114</v>
      </c>
      <c r="H1016" s="626" t="s">
        <v>1511</v>
      </c>
      <c r="I1016" s="626" t="s">
        <v>4135</v>
      </c>
      <c r="J1016" s="626" t="s">
        <v>1623</v>
      </c>
      <c r="K1016" s="626" t="s">
        <v>638</v>
      </c>
      <c r="L1016" s="627">
        <v>66.02</v>
      </c>
      <c r="M1016" s="627">
        <v>66.02</v>
      </c>
      <c r="N1016" s="626">
        <v>1</v>
      </c>
      <c r="O1016" s="690">
        <v>1</v>
      </c>
      <c r="P1016" s="627">
        <v>66.02</v>
      </c>
      <c r="Q1016" s="642">
        <v>1</v>
      </c>
      <c r="R1016" s="626">
        <v>1</v>
      </c>
      <c r="S1016" s="642">
        <v>1</v>
      </c>
      <c r="T1016" s="690">
        <v>1</v>
      </c>
      <c r="U1016" s="672">
        <v>1</v>
      </c>
    </row>
    <row r="1017" spans="1:21" ht="14.4" customHeight="1" x14ac:dyDescent="0.3">
      <c r="A1017" s="625">
        <v>50</v>
      </c>
      <c r="B1017" s="626" t="s">
        <v>537</v>
      </c>
      <c r="C1017" s="626">
        <v>89301502</v>
      </c>
      <c r="D1017" s="688" t="s">
        <v>4149</v>
      </c>
      <c r="E1017" s="689" t="s">
        <v>3028</v>
      </c>
      <c r="F1017" s="626" t="s">
        <v>3007</v>
      </c>
      <c r="G1017" s="626" t="s">
        <v>3114</v>
      </c>
      <c r="H1017" s="626" t="s">
        <v>1511</v>
      </c>
      <c r="I1017" s="626" t="s">
        <v>3287</v>
      </c>
      <c r="J1017" s="626" t="s">
        <v>3116</v>
      </c>
      <c r="K1017" s="626" t="s">
        <v>1661</v>
      </c>
      <c r="L1017" s="627">
        <v>193.14</v>
      </c>
      <c r="M1017" s="627">
        <v>965.69999999999993</v>
      </c>
      <c r="N1017" s="626">
        <v>5</v>
      </c>
      <c r="O1017" s="690">
        <v>3</v>
      </c>
      <c r="P1017" s="627"/>
      <c r="Q1017" s="642">
        <v>0</v>
      </c>
      <c r="R1017" s="626"/>
      <c r="S1017" s="642">
        <v>0</v>
      </c>
      <c r="T1017" s="690"/>
      <c r="U1017" s="672">
        <v>0</v>
      </c>
    </row>
    <row r="1018" spans="1:21" ht="14.4" customHeight="1" x14ac:dyDescent="0.3">
      <c r="A1018" s="625">
        <v>50</v>
      </c>
      <c r="B1018" s="626" t="s">
        <v>537</v>
      </c>
      <c r="C1018" s="626">
        <v>89301502</v>
      </c>
      <c r="D1018" s="688" t="s">
        <v>4149</v>
      </c>
      <c r="E1018" s="689" t="s">
        <v>3028</v>
      </c>
      <c r="F1018" s="626" t="s">
        <v>3007</v>
      </c>
      <c r="G1018" s="626" t="s">
        <v>3114</v>
      </c>
      <c r="H1018" s="626" t="s">
        <v>1511</v>
      </c>
      <c r="I1018" s="626" t="s">
        <v>1715</v>
      </c>
      <c r="J1018" s="626" t="s">
        <v>2822</v>
      </c>
      <c r="K1018" s="626" t="s">
        <v>2823</v>
      </c>
      <c r="L1018" s="627">
        <v>156.25</v>
      </c>
      <c r="M1018" s="627">
        <v>156.25</v>
      </c>
      <c r="N1018" s="626">
        <v>1</v>
      </c>
      <c r="O1018" s="690">
        <v>0.5</v>
      </c>
      <c r="P1018" s="627">
        <v>156.25</v>
      </c>
      <c r="Q1018" s="642">
        <v>1</v>
      </c>
      <c r="R1018" s="626">
        <v>1</v>
      </c>
      <c r="S1018" s="642">
        <v>1</v>
      </c>
      <c r="T1018" s="690">
        <v>0.5</v>
      </c>
      <c r="U1018" s="672">
        <v>1</v>
      </c>
    </row>
    <row r="1019" spans="1:21" ht="14.4" customHeight="1" x14ac:dyDescent="0.3">
      <c r="A1019" s="625">
        <v>50</v>
      </c>
      <c r="B1019" s="626" t="s">
        <v>537</v>
      </c>
      <c r="C1019" s="626">
        <v>89301502</v>
      </c>
      <c r="D1019" s="688" t="s">
        <v>4149</v>
      </c>
      <c r="E1019" s="689" t="s">
        <v>3028</v>
      </c>
      <c r="F1019" s="626" t="s">
        <v>3007</v>
      </c>
      <c r="G1019" s="626" t="s">
        <v>3659</v>
      </c>
      <c r="H1019" s="626" t="s">
        <v>536</v>
      </c>
      <c r="I1019" s="626" t="s">
        <v>3911</v>
      </c>
      <c r="J1019" s="626" t="s">
        <v>3912</v>
      </c>
      <c r="K1019" s="626" t="s">
        <v>3913</v>
      </c>
      <c r="L1019" s="627">
        <v>0</v>
      </c>
      <c r="M1019" s="627">
        <v>0</v>
      </c>
      <c r="N1019" s="626">
        <v>2</v>
      </c>
      <c r="O1019" s="690">
        <v>1.5</v>
      </c>
      <c r="P1019" s="627"/>
      <c r="Q1019" s="642"/>
      <c r="R1019" s="626"/>
      <c r="S1019" s="642">
        <v>0</v>
      </c>
      <c r="T1019" s="690"/>
      <c r="U1019" s="672">
        <v>0</v>
      </c>
    </row>
    <row r="1020" spans="1:21" ht="14.4" customHeight="1" x14ac:dyDescent="0.3">
      <c r="A1020" s="625">
        <v>50</v>
      </c>
      <c r="B1020" s="626" t="s">
        <v>537</v>
      </c>
      <c r="C1020" s="626">
        <v>89301502</v>
      </c>
      <c r="D1020" s="688" t="s">
        <v>4149</v>
      </c>
      <c r="E1020" s="689" t="s">
        <v>3028</v>
      </c>
      <c r="F1020" s="626" t="s">
        <v>3008</v>
      </c>
      <c r="G1020" s="626" t="s">
        <v>3194</v>
      </c>
      <c r="H1020" s="626" t="s">
        <v>536</v>
      </c>
      <c r="I1020" s="626" t="s">
        <v>4136</v>
      </c>
      <c r="J1020" s="626" t="s">
        <v>3196</v>
      </c>
      <c r="K1020" s="626"/>
      <c r="L1020" s="627">
        <v>0</v>
      </c>
      <c r="M1020" s="627">
        <v>0</v>
      </c>
      <c r="N1020" s="626">
        <v>1</v>
      </c>
      <c r="O1020" s="690">
        <v>1</v>
      </c>
      <c r="P1020" s="627"/>
      <c r="Q1020" s="642"/>
      <c r="R1020" s="626"/>
      <c r="S1020" s="642">
        <v>0</v>
      </c>
      <c r="T1020" s="690"/>
      <c r="U1020" s="672">
        <v>0</v>
      </c>
    </row>
    <row r="1021" spans="1:21" ht="14.4" customHeight="1" x14ac:dyDescent="0.3">
      <c r="A1021" s="625">
        <v>50</v>
      </c>
      <c r="B1021" s="626" t="s">
        <v>537</v>
      </c>
      <c r="C1021" s="626">
        <v>89301502</v>
      </c>
      <c r="D1021" s="688" t="s">
        <v>4149</v>
      </c>
      <c r="E1021" s="689" t="s">
        <v>3028</v>
      </c>
      <c r="F1021" s="626" t="s">
        <v>3008</v>
      </c>
      <c r="G1021" s="626" t="s">
        <v>3194</v>
      </c>
      <c r="H1021" s="626" t="s">
        <v>536</v>
      </c>
      <c r="I1021" s="626" t="s">
        <v>4137</v>
      </c>
      <c r="J1021" s="626" t="s">
        <v>3196</v>
      </c>
      <c r="K1021" s="626"/>
      <c r="L1021" s="627">
        <v>0</v>
      </c>
      <c r="M1021" s="627">
        <v>0</v>
      </c>
      <c r="N1021" s="626">
        <v>1</v>
      </c>
      <c r="O1021" s="690">
        <v>1</v>
      </c>
      <c r="P1021" s="627">
        <v>0</v>
      </c>
      <c r="Q1021" s="642"/>
      <c r="R1021" s="626">
        <v>1</v>
      </c>
      <c r="S1021" s="642">
        <v>1</v>
      </c>
      <c r="T1021" s="690">
        <v>1</v>
      </c>
      <c r="U1021" s="672">
        <v>1</v>
      </c>
    </row>
    <row r="1022" spans="1:21" ht="14.4" customHeight="1" x14ac:dyDescent="0.3">
      <c r="A1022" s="625">
        <v>50</v>
      </c>
      <c r="B1022" s="626" t="s">
        <v>537</v>
      </c>
      <c r="C1022" s="626">
        <v>89301502</v>
      </c>
      <c r="D1022" s="688" t="s">
        <v>4149</v>
      </c>
      <c r="E1022" s="689" t="s">
        <v>3028</v>
      </c>
      <c r="F1022" s="626" t="s">
        <v>3008</v>
      </c>
      <c r="G1022" s="626" t="s">
        <v>3194</v>
      </c>
      <c r="H1022" s="626" t="s">
        <v>536</v>
      </c>
      <c r="I1022" s="626" t="s">
        <v>4138</v>
      </c>
      <c r="J1022" s="626" t="s">
        <v>3196</v>
      </c>
      <c r="K1022" s="626"/>
      <c r="L1022" s="627">
        <v>0</v>
      </c>
      <c r="M1022" s="627">
        <v>0</v>
      </c>
      <c r="N1022" s="626">
        <v>1</v>
      </c>
      <c r="O1022" s="690">
        <v>1</v>
      </c>
      <c r="P1022" s="627">
        <v>0</v>
      </c>
      <c r="Q1022" s="642"/>
      <c r="R1022" s="626">
        <v>1</v>
      </c>
      <c r="S1022" s="642">
        <v>1</v>
      </c>
      <c r="T1022" s="690">
        <v>1</v>
      </c>
      <c r="U1022" s="672">
        <v>1</v>
      </c>
    </row>
    <row r="1023" spans="1:21" ht="14.4" customHeight="1" x14ac:dyDescent="0.3">
      <c r="A1023" s="625">
        <v>50</v>
      </c>
      <c r="B1023" s="626" t="s">
        <v>537</v>
      </c>
      <c r="C1023" s="626">
        <v>89301502</v>
      </c>
      <c r="D1023" s="688" t="s">
        <v>4149</v>
      </c>
      <c r="E1023" s="689" t="s">
        <v>3028</v>
      </c>
      <c r="F1023" s="626" t="s">
        <v>3009</v>
      </c>
      <c r="G1023" s="626" t="s">
        <v>3572</v>
      </c>
      <c r="H1023" s="626" t="s">
        <v>536</v>
      </c>
      <c r="I1023" s="626" t="s">
        <v>4139</v>
      </c>
      <c r="J1023" s="626" t="s">
        <v>4140</v>
      </c>
      <c r="K1023" s="626" t="s">
        <v>4141</v>
      </c>
      <c r="L1023" s="627">
        <v>525</v>
      </c>
      <c r="M1023" s="627">
        <v>525</v>
      </c>
      <c r="N1023" s="626">
        <v>1</v>
      </c>
      <c r="O1023" s="690">
        <v>1</v>
      </c>
      <c r="P1023" s="627">
        <v>525</v>
      </c>
      <c r="Q1023" s="642">
        <v>1</v>
      </c>
      <c r="R1023" s="626">
        <v>1</v>
      </c>
      <c r="S1023" s="642">
        <v>1</v>
      </c>
      <c r="T1023" s="690">
        <v>1</v>
      </c>
      <c r="U1023" s="672">
        <v>1</v>
      </c>
    </row>
    <row r="1024" spans="1:21" ht="14.4" customHeight="1" x14ac:dyDescent="0.3">
      <c r="A1024" s="625">
        <v>50</v>
      </c>
      <c r="B1024" s="626" t="s">
        <v>537</v>
      </c>
      <c r="C1024" s="626">
        <v>89301502</v>
      </c>
      <c r="D1024" s="688" t="s">
        <v>4149</v>
      </c>
      <c r="E1024" s="689" t="s">
        <v>3028</v>
      </c>
      <c r="F1024" s="626" t="s">
        <v>3009</v>
      </c>
      <c r="G1024" s="626" t="s">
        <v>3572</v>
      </c>
      <c r="H1024" s="626" t="s">
        <v>536</v>
      </c>
      <c r="I1024" s="626" t="s">
        <v>3573</v>
      </c>
      <c r="J1024" s="626" t="s">
        <v>3574</v>
      </c>
      <c r="K1024" s="626" t="s">
        <v>3575</v>
      </c>
      <c r="L1024" s="627">
        <v>410</v>
      </c>
      <c r="M1024" s="627">
        <v>410</v>
      </c>
      <c r="N1024" s="626">
        <v>1</v>
      </c>
      <c r="O1024" s="690">
        <v>1</v>
      </c>
      <c r="P1024" s="627"/>
      <c r="Q1024" s="642">
        <v>0</v>
      </c>
      <c r="R1024" s="626"/>
      <c r="S1024" s="642">
        <v>0</v>
      </c>
      <c r="T1024" s="690"/>
      <c r="U1024" s="672">
        <v>0</v>
      </c>
    </row>
    <row r="1025" spans="1:21" ht="14.4" customHeight="1" x14ac:dyDescent="0.3">
      <c r="A1025" s="625">
        <v>50</v>
      </c>
      <c r="B1025" s="626" t="s">
        <v>537</v>
      </c>
      <c r="C1025" s="626">
        <v>89301502</v>
      </c>
      <c r="D1025" s="688" t="s">
        <v>4149</v>
      </c>
      <c r="E1025" s="689" t="s">
        <v>3028</v>
      </c>
      <c r="F1025" s="626" t="s">
        <v>3009</v>
      </c>
      <c r="G1025" s="626" t="s">
        <v>3572</v>
      </c>
      <c r="H1025" s="626" t="s">
        <v>536</v>
      </c>
      <c r="I1025" s="626" t="s">
        <v>4142</v>
      </c>
      <c r="J1025" s="626" t="s">
        <v>3577</v>
      </c>
      <c r="K1025" s="626" t="s">
        <v>4143</v>
      </c>
      <c r="L1025" s="627">
        <v>600</v>
      </c>
      <c r="M1025" s="627">
        <v>600</v>
      </c>
      <c r="N1025" s="626">
        <v>1</v>
      </c>
      <c r="O1025" s="690">
        <v>1</v>
      </c>
      <c r="P1025" s="627">
        <v>600</v>
      </c>
      <c r="Q1025" s="642">
        <v>1</v>
      </c>
      <c r="R1025" s="626">
        <v>1</v>
      </c>
      <c r="S1025" s="642">
        <v>1</v>
      </c>
      <c r="T1025" s="690">
        <v>1</v>
      </c>
      <c r="U1025" s="672">
        <v>1</v>
      </c>
    </row>
    <row r="1026" spans="1:21" ht="14.4" customHeight="1" x14ac:dyDescent="0.3">
      <c r="A1026" s="625">
        <v>50</v>
      </c>
      <c r="B1026" s="626" t="s">
        <v>537</v>
      </c>
      <c r="C1026" s="626">
        <v>89301502</v>
      </c>
      <c r="D1026" s="688" t="s">
        <v>4149</v>
      </c>
      <c r="E1026" s="689" t="s">
        <v>3028</v>
      </c>
      <c r="F1026" s="626" t="s">
        <v>3009</v>
      </c>
      <c r="G1026" s="626" t="s">
        <v>3572</v>
      </c>
      <c r="H1026" s="626" t="s">
        <v>536</v>
      </c>
      <c r="I1026" s="626" t="s">
        <v>4144</v>
      </c>
      <c r="J1026" s="626" t="s">
        <v>3577</v>
      </c>
      <c r="K1026" s="626" t="s">
        <v>4145</v>
      </c>
      <c r="L1026" s="627">
        <v>566</v>
      </c>
      <c r="M1026" s="627">
        <v>566</v>
      </c>
      <c r="N1026" s="626">
        <v>1</v>
      </c>
      <c r="O1026" s="690">
        <v>1</v>
      </c>
      <c r="P1026" s="627"/>
      <c r="Q1026" s="642">
        <v>0</v>
      </c>
      <c r="R1026" s="626"/>
      <c r="S1026" s="642">
        <v>0</v>
      </c>
      <c r="T1026" s="690"/>
      <c r="U1026" s="672">
        <v>0</v>
      </c>
    </row>
    <row r="1027" spans="1:21" ht="14.4" customHeight="1" x14ac:dyDescent="0.3">
      <c r="A1027" s="625">
        <v>50</v>
      </c>
      <c r="B1027" s="626" t="s">
        <v>537</v>
      </c>
      <c r="C1027" s="626">
        <v>89301502</v>
      </c>
      <c r="D1027" s="688" t="s">
        <v>4149</v>
      </c>
      <c r="E1027" s="689" t="s">
        <v>3028</v>
      </c>
      <c r="F1027" s="626" t="s">
        <v>3009</v>
      </c>
      <c r="G1027" s="626" t="s">
        <v>3579</v>
      </c>
      <c r="H1027" s="626" t="s">
        <v>536</v>
      </c>
      <c r="I1027" s="626" t="s">
        <v>3580</v>
      </c>
      <c r="J1027" s="626" t="s">
        <v>3581</v>
      </c>
      <c r="K1027" s="626" t="s">
        <v>3582</v>
      </c>
      <c r="L1027" s="627">
        <v>38.97</v>
      </c>
      <c r="M1027" s="627">
        <v>5299.9200000000028</v>
      </c>
      <c r="N1027" s="626">
        <v>136</v>
      </c>
      <c r="O1027" s="690">
        <v>34</v>
      </c>
      <c r="P1027" s="627">
        <v>4832.2800000000025</v>
      </c>
      <c r="Q1027" s="642">
        <v>0.91176470588235292</v>
      </c>
      <c r="R1027" s="626">
        <v>124</v>
      </c>
      <c r="S1027" s="642">
        <v>0.91176470588235292</v>
      </c>
      <c r="T1027" s="690">
        <v>31</v>
      </c>
      <c r="U1027" s="672">
        <v>0.91176470588235292</v>
      </c>
    </row>
    <row r="1028" spans="1:21" ht="14.4" customHeight="1" x14ac:dyDescent="0.3">
      <c r="A1028" s="625">
        <v>50</v>
      </c>
      <c r="B1028" s="626" t="s">
        <v>537</v>
      </c>
      <c r="C1028" s="626">
        <v>89301502</v>
      </c>
      <c r="D1028" s="688" t="s">
        <v>4149</v>
      </c>
      <c r="E1028" s="689" t="s">
        <v>3028</v>
      </c>
      <c r="F1028" s="626" t="s">
        <v>3009</v>
      </c>
      <c r="G1028" s="626" t="s">
        <v>3579</v>
      </c>
      <c r="H1028" s="626" t="s">
        <v>536</v>
      </c>
      <c r="I1028" s="626" t="s">
        <v>4146</v>
      </c>
      <c r="J1028" s="626" t="s">
        <v>3581</v>
      </c>
      <c r="K1028" s="626" t="s">
        <v>4147</v>
      </c>
      <c r="L1028" s="627">
        <v>50</v>
      </c>
      <c r="M1028" s="627">
        <v>200</v>
      </c>
      <c r="N1028" s="626">
        <v>4</v>
      </c>
      <c r="O1028" s="690">
        <v>1</v>
      </c>
      <c r="P1028" s="627">
        <v>200</v>
      </c>
      <c r="Q1028" s="642">
        <v>1</v>
      </c>
      <c r="R1028" s="626">
        <v>4</v>
      </c>
      <c r="S1028" s="642">
        <v>1</v>
      </c>
      <c r="T1028" s="690">
        <v>1</v>
      </c>
      <c r="U1028" s="672">
        <v>1</v>
      </c>
    </row>
    <row r="1029" spans="1:21" ht="14.4" customHeight="1" x14ac:dyDescent="0.3">
      <c r="A1029" s="625">
        <v>50</v>
      </c>
      <c r="B1029" s="626" t="s">
        <v>537</v>
      </c>
      <c r="C1029" s="626">
        <v>89301502</v>
      </c>
      <c r="D1029" s="688" t="s">
        <v>4149</v>
      </c>
      <c r="E1029" s="689" t="s">
        <v>3028</v>
      </c>
      <c r="F1029" s="626" t="s">
        <v>3009</v>
      </c>
      <c r="G1029" s="626" t="s">
        <v>3583</v>
      </c>
      <c r="H1029" s="626" t="s">
        <v>536</v>
      </c>
      <c r="I1029" s="626" t="s">
        <v>3584</v>
      </c>
      <c r="J1029" s="626" t="s">
        <v>3585</v>
      </c>
      <c r="K1029" s="626" t="s">
        <v>3586</v>
      </c>
      <c r="L1029" s="627">
        <v>378.48</v>
      </c>
      <c r="M1029" s="627">
        <v>3027.84</v>
      </c>
      <c r="N1029" s="626">
        <v>8</v>
      </c>
      <c r="O1029" s="690">
        <v>5</v>
      </c>
      <c r="P1029" s="627">
        <v>3027.84</v>
      </c>
      <c r="Q1029" s="642">
        <v>1</v>
      </c>
      <c r="R1029" s="626">
        <v>8</v>
      </c>
      <c r="S1029" s="642">
        <v>1</v>
      </c>
      <c r="T1029" s="690">
        <v>5</v>
      </c>
      <c r="U1029" s="672">
        <v>1</v>
      </c>
    </row>
    <row r="1030" spans="1:21" ht="14.4" customHeight="1" thickBot="1" x14ac:dyDescent="0.35">
      <c r="A1030" s="631">
        <v>50</v>
      </c>
      <c r="B1030" s="632" t="s">
        <v>537</v>
      </c>
      <c r="C1030" s="632">
        <v>89301502</v>
      </c>
      <c r="D1030" s="691" t="s">
        <v>4149</v>
      </c>
      <c r="E1030" s="692" t="s">
        <v>3028</v>
      </c>
      <c r="F1030" s="632" t="s">
        <v>3009</v>
      </c>
      <c r="G1030" s="632" t="s">
        <v>3583</v>
      </c>
      <c r="H1030" s="632" t="s">
        <v>536</v>
      </c>
      <c r="I1030" s="632" t="s">
        <v>3587</v>
      </c>
      <c r="J1030" s="632" t="s">
        <v>3588</v>
      </c>
      <c r="K1030" s="632" t="s">
        <v>3589</v>
      </c>
      <c r="L1030" s="633">
        <v>378.48</v>
      </c>
      <c r="M1030" s="633">
        <v>1892.4</v>
      </c>
      <c r="N1030" s="632">
        <v>5</v>
      </c>
      <c r="O1030" s="693">
        <v>5</v>
      </c>
      <c r="P1030" s="633">
        <v>1892.4</v>
      </c>
      <c r="Q1030" s="643">
        <v>1</v>
      </c>
      <c r="R1030" s="632">
        <v>5</v>
      </c>
      <c r="S1030" s="643">
        <v>1</v>
      </c>
      <c r="T1030" s="693">
        <v>5</v>
      </c>
      <c r="U1030" s="673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74" t="s">
        <v>4150</v>
      </c>
      <c r="B1" s="474"/>
      <c r="C1" s="474"/>
      <c r="D1" s="474"/>
      <c r="E1" s="474"/>
      <c r="F1" s="474"/>
    </row>
    <row r="2" spans="1:6" ht="14.4" customHeight="1" thickBot="1" x14ac:dyDescent="0.35">
      <c r="A2" s="580" t="s">
        <v>297</v>
      </c>
      <c r="B2" s="93"/>
      <c r="C2" s="94"/>
      <c r="D2" s="95"/>
      <c r="E2" s="94"/>
      <c r="F2" s="95"/>
    </row>
    <row r="3" spans="1:6" ht="14.4" customHeight="1" thickBot="1" x14ac:dyDescent="0.35">
      <c r="A3" s="352"/>
      <c r="B3" s="475" t="s">
        <v>257</v>
      </c>
      <c r="C3" s="476"/>
      <c r="D3" s="477" t="s">
        <v>256</v>
      </c>
      <c r="E3" s="476"/>
      <c r="F3" s="180" t="s">
        <v>6</v>
      </c>
    </row>
    <row r="4" spans="1:6" ht="14.4" customHeight="1" thickBot="1" x14ac:dyDescent="0.35">
      <c r="A4" s="637" t="s">
        <v>280</v>
      </c>
      <c r="B4" s="638" t="s">
        <v>17</v>
      </c>
      <c r="C4" s="639" t="s">
        <v>5</v>
      </c>
      <c r="D4" s="638" t="s">
        <v>17</v>
      </c>
      <c r="E4" s="639" t="s">
        <v>5</v>
      </c>
      <c r="F4" s="640" t="s">
        <v>17</v>
      </c>
    </row>
    <row r="5" spans="1:6" ht="14.4" customHeight="1" x14ac:dyDescent="0.3">
      <c r="A5" s="651" t="s">
        <v>3023</v>
      </c>
      <c r="B5" s="623">
        <v>39118.850000000006</v>
      </c>
      <c r="C5" s="641">
        <v>0.19473634875238874</v>
      </c>
      <c r="D5" s="623">
        <v>161762.24000000008</v>
      </c>
      <c r="E5" s="641">
        <v>0.80526365124761123</v>
      </c>
      <c r="F5" s="624">
        <v>200881.09000000008</v>
      </c>
    </row>
    <row r="6" spans="1:6" ht="14.4" customHeight="1" x14ac:dyDescent="0.3">
      <c r="A6" s="652" t="s">
        <v>3028</v>
      </c>
      <c r="B6" s="629">
        <v>10176.609999999999</v>
      </c>
      <c r="C6" s="642">
        <v>0.15964494306793273</v>
      </c>
      <c r="D6" s="629">
        <v>53568.659999999989</v>
      </c>
      <c r="E6" s="642">
        <v>0.84035505693206725</v>
      </c>
      <c r="F6" s="630">
        <v>63745.26999999999</v>
      </c>
    </row>
    <row r="7" spans="1:6" ht="14.4" customHeight="1" x14ac:dyDescent="0.3">
      <c r="A7" s="652" t="s">
        <v>3018</v>
      </c>
      <c r="B7" s="629">
        <v>6735.17</v>
      </c>
      <c r="C7" s="642">
        <v>0.16303741075530775</v>
      </c>
      <c r="D7" s="629">
        <v>34575.409999999996</v>
      </c>
      <c r="E7" s="642">
        <v>0.83696258924469225</v>
      </c>
      <c r="F7" s="630">
        <v>41310.579999999994</v>
      </c>
    </row>
    <row r="8" spans="1:6" ht="14.4" customHeight="1" x14ac:dyDescent="0.3">
      <c r="A8" s="652" t="s">
        <v>3015</v>
      </c>
      <c r="B8" s="629">
        <v>4446.4000000000005</v>
      </c>
      <c r="C8" s="642">
        <v>0.37460687088178035</v>
      </c>
      <c r="D8" s="629">
        <v>7423.11</v>
      </c>
      <c r="E8" s="642">
        <v>0.62539312911821965</v>
      </c>
      <c r="F8" s="630">
        <v>11869.51</v>
      </c>
    </row>
    <row r="9" spans="1:6" ht="14.4" customHeight="1" x14ac:dyDescent="0.3">
      <c r="A9" s="652" t="s">
        <v>3019</v>
      </c>
      <c r="B9" s="629">
        <v>2387.5400000000004</v>
      </c>
      <c r="C9" s="642">
        <v>0.25204110286060538</v>
      </c>
      <c r="D9" s="629">
        <v>7085.2800000000007</v>
      </c>
      <c r="E9" s="642">
        <v>0.74795889713939456</v>
      </c>
      <c r="F9" s="630">
        <v>9472.8200000000015</v>
      </c>
    </row>
    <row r="10" spans="1:6" ht="14.4" customHeight="1" x14ac:dyDescent="0.3">
      <c r="A10" s="652" t="s">
        <v>3020</v>
      </c>
      <c r="B10" s="629">
        <v>1764.9899999999998</v>
      </c>
      <c r="C10" s="642">
        <v>0.34795680185472866</v>
      </c>
      <c r="D10" s="629">
        <v>3307.45</v>
      </c>
      <c r="E10" s="642">
        <v>0.65204319814527134</v>
      </c>
      <c r="F10" s="630">
        <v>5072.4399999999996</v>
      </c>
    </row>
    <row r="11" spans="1:6" ht="14.4" customHeight="1" x14ac:dyDescent="0.3">
      <c r="A11" s="652" t="s">
        <v>3027</v>
      </c>
      <c r="B11" s="629">
        <v>1473.6799999999998</v>
      </c>
      <c r="C11" s="642">
        <v>0.13508833523848635</v>
      </c>
      <c r="D11" s="629">
        <v>9435.3299999999981</v>
      </c>
      <c r="E11" s="642">
        <v>0.8649116647615136</v>
      </c>
      <c r="F11" s="630">
        <v>10909.009999999998</v>
      </c>
    </row>
    <row r="12" spans="1:6" ht="14.4" customHeight="1" x14ac:dyDescent="0.3">
      <c r="A12" s="652" t="s">
        <v>3021</v>
      </c>
      <c r="B12" s="629">
        <v>932.3599999999999</v>
      </c>
      <c r="C12" s="642">
        <v>0.29788430449145981</v>
      </c>
      <c r="D12" s="629">
        <v>2197.5800000000004</v>
      </c>
      <c r="E12" s="642">
        <v>0.70211569550854014</v>
      </c>
      <c r="F12" s="630">
        <v>3129.9400000000005</v>
      </c>
    </row>
    <row r="13" spans="1:6" ht="14.4" customHeight="1" x14ac:dyDescent="0.3">
      <c r="A13" s="652" t="s">
        <v>3026</v>
      </c>
      <c r="B13" s="629">
        <v>576.56999999999994</v>
      </c>
      <c r="C13" s="642">
        <v>0.15191964650363743</v>
      </c>
      <c r="D13" s="629">
        <v>3218.6600000000003</v>
      </c>
      <c r="E13" s="642">
        <v>0.84808035349636246</v>
      </c>
      <c r="F13" s="630">
        <v>3795.2300000000005</v>
      </c>
    </row>
    <row r="14" spans="1:6" ht="14.4" customHeight="1" x14ac:dyDescent="0.3">
      <c r="A14" s="652" t="s">
        <v>3024</v>
      </c>
      <c r="B14" s="629">
        <v>514.68000000000006</v>
      </c>
      <c r="C14" s="642">
        <v>2.0826294187793557E-2</v>
      </c>
      <c r="D14" s="629">
        <v>24198.309999999987</v>
      </c>
      <c r="E14" s="642">
        <v>0.97917370581220642</v>
      </c>
      <c r="F14" s="630">
        <v>24712.989999999987</v>
      </c>
    </row>
    <row r="15" spans="1:6" ht="14.4" customHeight="1" x14ac:dyDescent="0.3">
      <c r="A15" s="652" t="s">
        <v>3025</v>
      </c>
      <c r="B15" s="629">
        <v>474.94</v>
      </c>
      <c r="C15" s="642">
        <v>3.8841192239939676E-2</v>
      </c>
      <c r="D15" s="629">
        <v>11752.800000000001</v>
      </c>
      <c r="E15" s="642">
        <v>0.96115880776006024</v>
      </c>
      <c r="F15" s="630">
        <v>12227.740000000002</v>
      </c>
    </row>
    <row r="16" spans="1:6" ht="14.4" customHeight="1" x14ac:dyDescent="0.3">
      <c r="A16" s="652" t="s">
        <v>3017</v>
      </c>
      <c r="B16" s="629">
        <v>440.15999999999997</v>
      </c>
      <c r="C16" s="642">
        <v>0.18827474699083779</v>
      </c>
      <c r="D16" s="629">
        <v>1897.6999999999998</v>
      </c>
      <c r="E16" s="642">
        <v>0.81172525300916221</v>
      </c>
      <c r="F16" s="630">
        <v>2337.8599999999997</v>
      </c>
    </row>
    <row r="17" spans="1:6" ht="14.4" customHeight="1" x14ac:dyDescent="0.3">
      <c r="A17" s="652" t="s">
        <v>3016</v>
      </c>
      <c r="B17" s="629">
        <v>222.25</v>
      </c>
      <c r="C17" s="642">
        <v>1</v>
      </c>
      <c r="D17" s="629"/>
      <c r="E17" s="642">
        <v>0</v>
      </c>
      <c r="F17" s="630">
        <v>222.25</v>
      </c>
    </row>
    <row r="18" spans="1:6" ht="14.4" customHeight="1" thickBot="1" x14ac:dyDescent="0.35">
      <c r="A18" s="653" t="s">
        <v>3022</v>
      </c>
      <c r="B18" s="644">
        <v>0</v>
      </c>
      <c r="C18" s="645">
        <v>0</v>
      </c>
      <c r="D18" s="644">
        <v>1239.6600000000001</v>
      </c>
      <c r="E18" s="645">
        <v>1</v>
      </c>
      <c r="F18" s="646">
        <v>1239.6600000000001</v>
      </c>
    </row>
    <row r="19" spans="1:6" ht="14.4" customHeight="1" thickBot="1" x14ac:dyDescent="0.35">
      <c r="A19" s="647" t="s">
        <v>6</v>
      </c>
      <c r="B19" s="648">
        <v>69264.2</v>
      </c>
      <c r="C19" s="649">
        <v>0.17717964755462018</v>
      </c>
      <c r="D19" s="648">
        <v>321662.19000000006</v>
      </c>
      <c r="E19" s="649">
        <v>0.82282035244537988</v>
      </c>
      <c r="F19" s="650">
        <v>390926.39</v>
      </c>
    </row>
    <row r="20" spans="1:6" ht="14.4" customHeight="1" thickBot="1" x14ac:dyDescent="0.35"/>
    <row r="21" spans="1:6" ht="14.4" customHeight="1" x14ac:dyDescent="0.3">
      <c r="A21" s="651" t="s">
        <v>4151</v>
      </c>
      <c r="B21" s="623">
        <v>9024.36</v>
      </c>
      <c r="C21" s="641">
        <v>0.86027971321340357</v>
      </c>
      <c r="D21" s="623">
        <v>1465.6699999999998</v>
      </c>
      <c r="E21" s="641">
        <v>0.1397202867865964</v>
      </c>
      <c r="F21" s="624">
        <v>10490.03</v>
      </c>
    </row>
    <row r="22" spans="1:6" ht="14.4" customHeight="1" x14ac:dyDescent="0.3">
      <c r="A22" s="652" t="s">
        <v>2711</v>
      </c>
      <c r="B22" s="629">
        <v>8306.3700000000008</v>
      </c>
      <c r="C22" s="642">
        <v>0.92944645234924861</v>
      </c>
      <c r="D22" s="629">
        <v>630.53</v>
      </c>
      <c r="E22" s="642">
        <v>7.0553547650751364E-2</v>
      </c>
      <c r="F22" s="630">
        <v>8936.9000000000015</v>
      </c>
    </row>
    <row r="23" spans="1:6" ht="14.4" customHeight="1" x14ac:dyDescent="0.3">
      <c r="A23" s="652" t="s">
        <v>2749</v>
      </c>
      <c r="B23" s="629">
        <v>6417.369999999999</v>
      </c>
      <c r="C23" s="642">
        <v>0.10831976812095198</v>
      </c>
      <c r="D23" s="629">
        <v>52827.309999999983</v>
      </c>
      <c r="E23" s="642">
        <v>0.8916802318790481</v>
      </c>
      <c r="F23" s="630">
        <v>59244.679999999978</v>
      </c>
    </row>
    <row r="24" spans="1:6" ht="14.4" customHeight="1" x14ac:dyDescent="0.3">
      <c r="A24" s="652" t="s">
        <v>2721</v>
      </c>
      <c r="B24" s="629">
        <v>6303.4199999999992</v>
      </c>
      <c r="C24" s="642">
        <v>0.20206883154102556</v>
      </c>
      <c r="D24" s="629">
        <v>24891.000000000004</v>
      </c>
      <c r="E24" s="642">
        <v>0.79793116845897449</v>
      </c>
      <c r="F24" s="630">
        <v>31194.420000000002</v>
      </c>
    </row>
    <row r="25" spans="1:6" ht="14.4" customHeight="1" x14ac:dyDescent="0.3">
      <c r="A25" s="652" t="s">
        <v>2728</v>
      </c>
      <c r="B25" s="629">
        <v>6096.1700000000019</v>
      </c>
      <c r="C25" s="642">
        <v>0.6110603244864371</v>
      </c>
      <c r="D25" s="629">
        <v>3880.21</v>
      </c>
      <c r="E25" s="642">
        <v>0.38893967551356301</v>
      </c>
      <c r="F25" s="630">
        <v>9976.380000000001</v>
      </c>
    </row>
    <row r="26" spans="1:6" ht="14.4" customHeight="1" x14ac:dyDescent="0.3">
      <c r="A26" s="652" t="s">
        <v>2715</v>
      </c>
      <c r="B26" s="629">
        <v>4146.93</v>
      </c>
      <c r="C26" s="642">
        <v>0.48871931457933138</v>
      </c>
      <c r="D26" s="629">
        <v>4338.37</v>
      </c>
      <c r="E26" s="642">
        <v>0.51128068542066873</v>
      </c>
      <c r="F26" s="630">
        <v>8485.2999999999993</v>
      </c>
    </row>
    <row r="27" spans="1:6" ht="14.4" customHeight="1" x14ac:dyDescent="0.3">
      <c r="A27" s="652" t="s">
        <v>2733</v>
      </c>
      <c r="B27" s="629">
        <v>4050.0200000000009</v>
      </c>
      <c r="C27" s="642">
        <v>0.65934928245244173</v>
      </c>
      <c r="D27" s="629">
        <v>2092.4300000000003</v>
      </c>
      <c r="E27" s="642">
        <v>0.34065071754755838</v>
      </c>
      <c r="F27" s="630">
        <v>6142.4500000000007</v>
      </c>
    </row>
    <row r="28" spans="1:6" ht="14.4" customHeight="1" x14ac:dyDescent="0.3">
      <c r="A28" s="652" t="s">
        <v>2717</v>
      </c>
      <c r="B28" s="629">
        <v>3671.9399999999996</v>
      </c>
      <c r="C28" s="642">
        <v>0.44578121642473245</v>
      </c>
      <c r="D28" s="629">
        <v>4565.1500000000005</v>
      </c>
      <c r="E28" s="642">
        <v>0.55421878357526755</v>
      </c>
      <c r="F28" s="630">
        <v>8237.09</v>
      </c>
    </row>
    <row r="29" spans="1:6" ht="14.4" customHeight="1" x14ac:dyDescent="0.3">
      <c r="A29" s="652" t="s">
        <v>4152</v>
      </c>
      <c r="B29" s="629">
        <v>2553.38</v>
      </c>
      <c r="C29" s="642">
        <v>0.63754488117412655</v>
      </c>
      <c r="D29" s="629">
        <v>1451.6399999999999</v>
      </c>
      <c r="E29" s="642">
        <v>0.3624551188258735</v>
      </c>
      <c r="F29" s="630">
        <v>4005.02</v>
      </c>
    </row>
    <row r="30" spans="1:6" ht="14.4" customHeight="1" x14ac:dyDescent="0.3">
      <c r="A30" s="652" t="s">
        <v>2730</v>
      </c>
      <c r="B30" s="629">
        <v>2420.4499999999998</v>
      </c>
      <c r="C30" s="642">
        <v>0.88968488221218356</v>
      </c>
      <c r="D30" s="629">
        <v>300.12</v>
      </c>
      <c r="E30" s="642">
        <v>0.11031511778781654</v>
      </c>
      <c r="F30" s="630">
        <v>2720.5699999999997</v>
      </c>
    </row>
    <row r="31" spans="1:6" ht="14.4" customHeight="1" x14ac:dyDescent="0.3">
      <c r="A31" s="652" t="s">
        <v>2755</v>
      </c>
      <c r="B31" s="629">
        <v>2158.8200000000002</v>
      </c>
      <c r="C31" s="642">
        <v>0.43341096165428633</v>
      </c>
      <c r="D31" s="629">
        <v>2822.1800000000003</v>
      </c>
      <c r="E31" s="642">
        <v>0.56658903834571372</v>
      </c>
      <c r="F31" s="630">
        <v>4981</v>
      </c>
    </row>
    <row r="32" spans="1:6" ht="14.4" customHeight="1" x14ac:dyDescent="0.3">
      <c r="A32" s="652" t="s">
        <v>2743</v>
      </c>
      <c r="B32" s="629">
        <v>1753.1800000000003</v>
      </c>
      <c r="C32" s="642">
        <v>0.16319961275488598</v>
      </c>
      <c r="D32" s="629">
        <v>8989.369999999999</v>
      </c>
      <c r="E32" s="642">
        <v>0.83680038724511396</v>
      </c>
      <c r="F32" s="630">
        <v>10742.55</v>
      </c>
    </row>
    <row r="33" spans="1:6" ht="14.4" customHeight="1" x14ac:dyDescent="0.3">
      <c r="A33" s="652" t="s">
        <v>2731</v>
      </c>
      <c r="B33" s="629">
        <v>1652.88</v>
      </c>
      <c r="C33" s="642">
        <v>0.5</v>
      </c>
      <c r="D33" s="629">
        <v>1652.88</v>
      </c>
      <c r="E33" s="642">
        <v>0.5</v>
      </c>
      <c r="F33" s="630">
        <v>3305.76</v>
      </c>
    </row>
    <row r="34" spans="1:6" ht="14.4" customHeight="1" x14ac:dyDescent="0.3">
      <c r="A34" s="652" t="s">
        <v>2752</v>
      </c>
      <c r="B34" s="629">
        <v>1439.76</v>
      </c>
      <c r="C34" s="642">
        <v>1</v>
      </c>
      <c r="D34" s="629"/>
      <c r="E34" s="642">
        <v>0</v>
      </c>
      <c r="F34" s="630">
        <v>1439.76</v>
      </c>
    </row>
    <row r="35" spans="1:6" ht="14.4" customHeight="1" x14ac:dyDescent="0.3">
      <c r="A35" s="652" t="s">
        <v>4153</v>
      </c>
      <c r="B35" s="629">
        <v>943.14</v>
      </c>
      <c r="C35" s="642">
        <v>0.50161151354628719</v>
      </c>
      <c r="D35" s="629">
        <v>937.07999999999993</v>
      </c>
      <c r="E35" s="642">
        <v>0.49838848645371286</v>
      </c>
      <c r="F35" s="630">
        <v>1880.2199999999998</v>
      </c>
    </row>
    <row r="36" spans="1:6" ht="14.4" customHeight="1" x14ac:dyDescent="0.3">
      <c r="A36" s="652" t="s">
        <v>4154</v>
      </c>
      <c r="B36" s="629">
        <v>913.3</v>
      </c>
      <c r="C36" s="642">
        <v>0.50099837626716981</v>
      </c>
      <c r="D36" s="629">
        <v>909.66000000000008</v>
      </c>
      <c r="E36" s="642">
        <v>0.49900162373283014</v>
      </c>
      <c r="F36" s="630">
        <v>1822.96</v>
      </c>
    </row>
    <row r="37" spans="1:6" ht="14.4" customHeight="1" x14ac:dyDescent="0.3">
      <c r="A37" s="652" t="s">
        <v>2748</v>
      </c>
      <c r="B37" s="629">
        <v>851.27</v>
      </c>
      <c r="C37" s="642">
        <v>2.4203217523599184E-2</v>
      </c>
      <c r="D37" s="629">
        <v>34320.5</v>
      </c>
      <c r="E37" s="642">
        <v>0.97579678247640089</v>
      </c>
      <c r="F37" s="630">
        <v>35171.769999999997</v>
      </c>
    </row>
    <row r="38" spans="1:6" ht="14.4" customHeight="1" x14ac:dyDescent="0.3">
      <c r="A38" s="652" t="s">
        <v>2723</v>
      </c>
      <c r="B38" s="629">
        <v>813.52</v>
      </c>
      <c r="C38" s="642">
        <v>1</v>
      </c>
      <c r="D38" s="629"/>
      <c r="E38" s="642">
        <v>0</v>
      </c>
      <c r="F38" s="630">
        <v>813.52</v>
      </c>
    </row>
    <row r="39" spans="1:6" ht="14.4" customHeight="1" x14ac:dyDescent="0.3">
      <c r="A39" s="652" t="s">
        <v>2764</v>
      </c>
      <c r="B39" s="629">
        <v>666.76</v>
      </c>
      <c r="C39" s="642">
        <v>0.33333666623338964</v>
      </c>
      <c r="D39" s="629">
        <v>1333.5</v>
      </c>
      <c r="E39" s="642">
        <v>0.66666333376661036</v>
      </c>
      <c r="F39" s="630">
        <v>2000.26</v>
      </c>
    </row>
    <row r="40" spans="1:6" ht="14.4" customHeight="1" x14ac:dyDescent="0.3">
      <c r="A40" s="652" t="s">
        <v>2744</v>
      </c>
      <c r="B40" s="629">
        <v>605.84999999999991</v>
      </c>
      <c r="C40" s="642">
        <v>0.10417365198417404</v>
      </c>
      <c r="D40" s="629">
        <v>5209.92</v>
      </c>
      <c r="E40" s="642">
        <v>0.89582634801582584</v>
      </c>
      <c r="F40" s="630">
        <v>5815.77</v>
      </c>
    </row>
    <row r="41" spans="1:6" ht="14.4" customHeight="1" x14ac:dyDescent="0.3">
      <c r="A41" s="652" t="s">
        <v>2735</v>
      </c>
      <c r="B41" s="629">
        <v>579.78</v>
      </c>
      <c r="C41" s="642">
        <v>0.54545454545454553</v>
      </c>
      <c r="D41" s="629">
        <v>483.15</v>
      </c>
      <c r="E41" s="642">
        <v>0.45454545454545459</v>
      </c>
      <c r="F41" s="630">
        <v>1062.9299999999998</v>
      </c>
    </row>
    <row r="42" spans="1:6" ht="14.4" customHeight="1" x14ac:dyDescent="0.3">
      <c r="A42" s="652" t="s">
        <v>2740</v>
      </c>
      <c r="B42" s="629">
        <v>511.73</v>
      </c>
      <c r="C42" s="642">
        <v>0.69469068596174477</v>
      </c>
      <c r="D42" s="629">
        <v>224.9</v>
      </c>
      <c r="E42" s="642">
        <v>0.30530931403825529</v>
      </c>
      <c r="F42" s="630">
        <v>736.63</v>
      </c>
    </row>
    <row r="43" spans="1:6" ht="14.4" customHeight="1" x14ac:dyDescent="0.3">
      <c r="A43" s="652" t="s">
        <v>2776</v>
      </c>
      <c r="B43" s="629">
        <v>482.84999999999997</v>
      </c>
      <c r="C43" s="642">
        <v>5.4515155518071796E-2</v>
      </c>
      <c r="D43" s="629">
        <v>8374.32</v>
      </c>
      <c r="E43" s="642">
        <v>0.94548484448192815</v>
      </c>
      <c r="F43" s="630">
        <v>8857.17</v>
      </c>
    </row>
    <row r="44" spans="1:6" ht="14.4" customHeight="1" x14ac:dyDescent="0.3">
      <c r="A44" s="652" t="s">
        <v>2789</v>
      </c>
      <c r="B44" s="629">
        <v>413.22</v>
      </c>
      <c r="C44" s="642">
        <v>0.23076923076923078</v>
      </c>
      <c r="D44" s="629">
        <v>1377.4</v>
      </c>
      <c r="E44" s="642">
        <v>0.76923076923076927</v>
      </c>
      <c r="F44" s="630">
        <v>1790.6200000000001</v>
      </c>
    </row>
    <row r="45" spans="1:6" ht="14.4" customHeight="1" x14ac:dyDescent="0.3">
      <c r="A45" s="652" t="s">
        <v>2741</v>
      </c>
      <c r="B45" s="629">
        <v>408.8</v>
      </c>
      <c r="C45" s="642">
        <v>0.59831686791072081</v>
      </c>
      <c r="D45" s="629">
        <v>274.45</v>
      </c>
      <c r="E45" s="642">
        <v>0.40168313208927914</v>
      </c>
      <c r="F45" s="630">
        <v>683.25</v>
      </c>
    </row>
    <row r="46" spans="1:6" ht="14.4" customHeight="1" x14ac:dyDescent="0.3">
      <c r="A46" s="652" t="s">
        <v>2729</v>
      </c>
      <c r="B46" s="629">
        <v>349.29999999999995</v>
      </c>
      <c r="C46" s="642">
        <v>0.86955439382623856</v>
      </c>
      <c r="D46" s="629">
        <v>52.4</v>
      </c>
      <c r="E46" s="642">
        <v>0.13044560617376152</v>
      </c>
      <c r="F46" s="630">
        <v>401.69999999999993</v>
      </c>
    </row>
    <row r="47" spans="1:6" ht="14.4" customHeight="1" x14ac:dyDescent="0.3">
      <c r="A47" s="652" t="s">
        <v>4155</v>
      </c>
      <c r="B47" s="629">
        <v>252.88</v>
      </c>
      <c r="C47" s="642">
        <v>1</v>
      </c>
      <c r="D47" s="629"/>
      <c r="E47" s="642">
        <v>0</v>
      </c>
      <c r="F47" s="630">
        <v>252.88</v>
      </c>
    </row>
    <row r="48" spans="1:6" ht="14.4" customHeight="1" x14ac:dyDescent="0.3">
      <c r="A48" s="652" t="s">
        <v>4156</v>
      </c>
      <c r="B48" s="629">
        <v>243.99</v>
      </c>
      <c r="C48" s="642">
        <v>1</v>
      </c>
      <c r="D48" s="629"/>
      <c r="E48" s="642">
        <v>0</v>
      </c>
      <c r="F48" s="630">
        <v>243.99</v>
      </c>
    </row>
    <row r="49" spans="1:6" ht="14.4" customHeight="1" x14ac:dyDescent="0.3">
      <c r="A49" s="652" t="s">
        <v>2738</v>
      </c>
      <c r="B49" s="629">
        <v>207.73000000000002</v>
      </c>
      <c r="C49" s="642">
        <v>0.8333199614890886</v>
      </c>
      <c r="D49" s="629">
        <v>41.55</v>
      </c>
      <c r="E49" s="642">
        <v>0.1666800385109114</v>
      </c>
      <c r="F49" s="630">
        <v>249.28000000000003</v>
      </c>
    </row>
    <row r="50" spans="1:6" ht="14.4" customHeight="1" x14ac:dyDescent="0.3">
      <c r="A50" s="652" t="s">
        <v>2739</v>
      </c>
      <c r="B50" s="629">
        <v>201.75</v>
      </c>
      <c r="C50" s="642">
        <v>1</v>
      </c>
      <c r="D50" s="629"/>
      <c r="E50" s="642">
        <v>0</v>
      </c>
      <c r="F50" s="630">
        <v>201.75</v>
      </c>
    </row>
    <row r="51" spans="1:6" ht="14.4" customHeight="1" x14ac:dyDescent="0.3">
      <c r="A51" s="652" t="s">
        <v>2719</v>
      </c>
      <c r="B51" s="629">
        <v>201.75</v>
      </c>
      <c r="C51" s="642">
        <v>0.23728873363678063</v>
      </c>
      <c r="D51" s="629">
        <v>648.48</v>
      </c>
      <c r="E51" s="642">
        <v>0.7627112663632194</v>
      </c>
      <c r="F51" s="630">
        <v>850.23</v>
      </c>
    </row>
    <row r="52" spans="1:6" ht="14.4" customHeight="1" x14ac:dyDescent="0.3">
      <c r="A52" s="652" t="s">
        <v>2736</v>
      </c>
      <c r="B52" s="629">
        <v>172.78</v>
      </c>
      <c r="C52" s="642">
        <v>0.20028051791489412</v>
      </c>
      <c r="D52" s="629">
        <v>689.91</v>
      </c>
      <c r="E52" s="642">
        <v>0.7997194820851059</v>
      </c>
      <c r="F52" s="630">
        <v>862.68999999999994</v>
      </c>
    </row>
    <row r="53" spans="1:6" ht="14.4" customHeight="1" x14ac:dyDescent="0.3">
      <c r="A53" s="652" t="s">
        <v>2726</v>
      </c>
      <c r="B53" s="629">
        <v>137.33000000000001</v>
      </c>
      <c r="C53" s="642">
        <v>0.33333333333333337</v>
      </c>
      <c r="D53" s="629">
        <v>274.66000000000003</v>
      </c>
      <c r="E53" s="642">
        <v>0.66666666666666674</v>
      </c>
      <c r="F53" s="630">
        <v>411.99</v>
      </c>
    </row>
    <row r="54" spans="1:6" ht="14.4" customHeight="1" x14ac:dyDescent="0.3">
      <c r="A54" s="652" t="s">
        <v>2782</v>
      </c>
      <c r="B54" s="629">
        <v>125.64000000000001</v>
      </c>
      <c r="C54" s="642">
        <v>0.45373781148429043</v>
      </c>
      <c r="D54" s="629">
        <v>151.26</v>
      </c>
      <c r="E54" s="642">
        <v>0.54626218851570962</v>
      </c>
      <c r="F54" s="630">
        <v>276.89999999999998</v>
      </c>
    </row>
    <row r="55" spans="1:6" ht="14.4" customHeight="1" x14ac:dyDescent="0.3">
      <c r="A55" s="652" t="s">
        <v>2771</v>
      </c>
      <c r="B55" s="629">
        <v>109.02000000000001</v>
      </c>
      <c r="C55" s="642">
        <v>1</v>
      </c>
      <c r="D55" s="629"/>
      <c r="E55" s="642">
        <v>0</v>
      </c>
      <c r="F55" s="630">
        <v>109.02000000000001</v>
      </c>
    </row>
    <row r="56" spans="1:6" ht="14.4" customHeight="1" x14ac:dyDescent="0.3">
      <c r="A56" s="652" t="s">
        <v>2724</v>
      </c>
      <c r="B56" s="629">
        <v>51.69</v>
      </c>
      <c r="C56" s="642">
        <v>3.3413489508590917E-2</v>
      </c>
      <c r="D56" s="629">
        <v>1495.2900000000006</v>
      </c>
      <c r="E56" s="642">
        <v>0.96658651049140909</v>
      </c>
      <c r="F56" s="630">
        <v>1546.9800000000007</v>
      </c>
    </row>
    <row r="57" spans="1:6" ht="14.4" customHeight="1" x14ac:dyDescent="0.3">
      <c r="A57" s="652" t="s">
        <v>2767</v>
      </c>
      <c r="B57" s="629">
        <v>25.07</v>
      </c>
      <c r="C57" s="642">
        <v>0.33333333333333331</v>
      </c>
      <c r="D57" s="629">
        <v>50.14</v>
      </c>
      <c r="E57" s="642">
        <v>0.66666666666666663</v>
      </c>
      <c r="F57" s="630">
        <v>75.210000000000008</v>
      </c>
    </row>
    <row r="58" spans="1:6" ht="14.4" customHeight="1" x14ac:dyDescent="0.3">
      <c r="A58" s="652" t="s">
        <v>4157</v>
      </c>
      <c r="B58" s="629"/>
      <c r="C58" s="642">
        <v>0</v>
      </c>
      <c r="D58" s="629">
        <v>2788.5</v>
      </c>
      <c r="E58" s="642">
        <v>1</v>
      </c>
      <c r="F58" s="630">
        <v>2788.5</v>
      </c>
    </row>
    <row r="59" spans="1:6" ht="14.4" customHeight="1" x14ac:dyDescent="0.3">
      <c r="A59" s="652" t="s">
        <v>2718</v>
      </c>
      <c r="B59" s="629"/>
      <c r="C59" s="642"/>
      <c r="D59" s="629">
        <v>0</v>
      </c>
      <c r="E59" s="642"/>
      <c r="F59" s="630">
        <v>0</v>
      </c>
    </row>
    <row r="60" spans="1:6" ht="14.4" customHeight="1" x14ac:dyDescent="0.3">
      <c r="A60" s="652" t="s">
        <v>2778</v>
      </c>
      <c r="B60" s="629"/>
      <c r="C60" s="642">
        <v>0</v>
      </c>
      <c r="D60" s="629">
        <v>1185.71</v>
      </c>
      <c r="E60" s="642">
        <v>1</v>
      </c>
      <c r="F60" s="630">
        <v>1185.71</v>
      </c>
    </row>
    <row r="61" spans="1:6" ht="14.4" customHeight="1" x14ac:dyDescent="0.3">
      <c r="A61" s="652" t="s">
        <v>4158</v>
      </c>
      <c r="B61" s="629"/>
      <c r="C61" s="642">
        <v>0</v>
      </c>
      <c r="D61" s="629">
        <v>751.86</v>
      </c>
      <c r="E61" s="642">
        <v>1</v>
      </c>
      <c r="F61" s="630">
        <v>751.86</v>
      </c>
    </row>
    <row r="62" spans="1:6" ht="14.4" customHeight="1" x14ac:dyDescent="0.3">
      <c r="A62" s="652" t="s">
        <v>2761</v>
      </c>
      <c r="B62" s="629"/>
      <c r="C62" s="642">
        <v>0</v>
      </c>
      <c r="D62" s="629">
        <v>1773.82</v>
      </c>
      <c r="E62" s="642">
        <v>1</v>
      </c>
      <c r="F62" s="630">
        <v>1773.82</v>
      </c>
    </row>
    <row r="63" spans="1:6" ht="14.4" customHeight="1" x14ac:dyDescent="0.3">
      <c r="A63" s="652" t="s">
        <v>4159</v>
      </c>
      <c r="B63" s="629">
        <v>0</v>
      </c>
      <c r="C63" s="642">
        <v>0</v>
      </c>
      <c r="D63" s="629">
        <v>827.04</v>
      </c>
      <c r="E63" s="642">
        <v>1</v>
      </c>
      <c r="F63" s="630">
        <v>827.04</v>
      </c>
    </row>
    <row r="64" spans="1:6" ht="14.4" customHeight="1" x14ac:dyDescent="0.3">
      <c r="A64" s="652" t="s">
        <v>2774</v>
      </c>
      <c r="B64" s="629"/>
      <c r="C64" s="642">
        <v>0</v>
      </c>
      <c r="D64" s="629">
        <v>6894.5999999999995</v>
      </c>
      <c r="E64" s="642">
        <v>1</v>
      </c>
      <c r="F64" s="630">
        <v>6894.5999999999995</v>
      </c>
    </row>
    <row r="65" spans="1:6" ht="14.4" customHeight="1" x14ac:dyDescent="0.3">
      <c r="A65" s="652" t="s">
        <v>2777</v>
      </c>
      <c r="B65" s="629"/>
      <c r="C65" s="642">
        <v>0</v>
      </c>
      <c r="D65" s="629">
        <v>4119.53</v>
      </c>
      <c r="E65" s="642">
        <v>1</v>
      </c>
      <c r="F65" s="630">
        <v>4119.53</v>
      </c>
    </row>
    <row r="66" spans="1:6" ht="14.4" customHeight="1" x14ac:dyDescent="0.3">
      <c r="A66" s="652" t="s">
        <v>4160</v>
      </c>
      <c r="B66" s="629"/>
      <c r="C66" s="642">
        <v>0</v>
      </c>
      <c r="D66" s="629">
        <v>25421.07</v>
      </c>
      <c r="E66" s="642">
        <v>1</v>
      </c>
      <c r="F66" s="630">
        <v>25421.07</v>
      </c>
    </row>
    <row r="67" spans="1:6" ht="14.4" customHeight="1" x14ac:dyDescent="0.3">
      <c r="A67" s="652" t="s">
        <v>4161</v>
      </c>
      <c r="B67" s="629">
        <v>0</v>
      </c>
      <c r="C67" s="642"/>
      <c r="D67" s="629"/>
      <c r="E67" s="642"/>
      <c r="F67" s="630">
        <v>0</v>
      </c>
    </row>
    <row r="68" spans="1:6" ht="14.4" customHeight="1" x14ac:dyDescent="0.3">
      <c r="A68" s="652" t="s">
        <v>2751</v>
      </c>
      <c r="B68" s="629"/>
      <c r="C68" s="642">
        <v>0</v>
      </c>
      <c r="D68" s="629">
        <v>10230.670000000002</v>
      </c>
      <c r="E68" s="642">
        <v>1</v>
      </c>
      <c r="F68" s="630">
        <v>10230.670000000002</v>
      </c>
    </row>
    <row r="69" spans="1:6" ht="14.4" customHeight="1" x14ac:dyDescent="0.3">
      <c r="A69" s="652" t="s">
        <v>2747</v>
      </c>
      <c r="B69" s="629"/>
      <c r="C69" s="642">
        <v>0</v>
      </c>
      <c r="D69" s="629">
        <v>154.01</v>
      </c>
      <c r="E69" s="642">
        <v>1</v>
      </c>
      <c r="F69" s="630">
        <v>154.01</v>
      </c>
    </row>
    <row r="70" spans="1:6" ht="14.4" customHeight="1" x14ac:dyDescent="0.3">
      <c r="A70" s="652" t="s">
        <v>4162</v>
      </c>
      <c r="B70" s="629"/>
      <c r="C70" s="642">
        <v>0</v>
      </c>
      <c r="D70" s="629">
        <v>1309.48</v>
      </c>
      <c r="E70" s="642">
        <v>1</v>
      </c>
      <c r="F70" s="630">
        <v>1309.48</v>
      </c>
    </row>
    <row r="71" spans="1:6" ht="14.4" customHeight="1" x14ac:dyDescent="0.3">
      <c r="A71" s="652" t="s">
        <v>4163</v>
      </c>
      <c r="B71" s="629"/>
      <c r="C71" s="642">
        <v>0</v>
      </c>
      <c r="D71" s="629">
        <v>579.78</v>
      </c>
      <c r="E71" s="642">
        <v>1</v>
      </c>
      <c r="F71" s="630">
        <v>579.78</v>
      </c>
    </row>
    <row r="72" spans="1:6" ht="14.4" customHeight="1" x14ac:dyDescent="0.3">
      <c r="A72" s="652" t="s">
        <v>2762</v>
      </c>
      <c r="B72" s="629"/>
      <c r="C72" s="642">
        <v>0</v>
      </c>
      <c r="D72" s="629">
        <v>42877.59</v>
      </c>
      <c r="E72" s="642">
        <v>1</v>
      </c>
      <c r="F72" s="630">
        <v>42877.59</v>
      </c>
    </row>
    <row r="73" spans="1:6" ht="14.4" customHeight="1" x14ac:dyDescent="0.3">
      <c r="A73" s="652" t="s">
        <v>4164</v>
      </c>
      <c r="B73" s="629"/>
      <c r="C73" s="642">
        <v>0</v>
      </c>
      <c r="D73" s="629">
        <v>1355.8799999999999</v>
      </c>
      <c r="E73" s="642">
        <v>1</v>
      </c>
      <c r="F73" s="630">
        <v>1355.8799999999999</v>
      </c>
    </row>
    <row r="74" spans="1:6" ht="14.4" customHeight="1" x14ac:dyDescent="0.3">
      <c r="A74" s="652" t="s">
        <v>2757</v>
      </c>
      <c r="B74" s="629">
        <v>0</v>
      </c>
      <c r="C74" s="642"/>
      <c r="D74" s="629"/>
      <c r="E74" s="642"/>
      <c r="F74" s="630">
        <v>0</v>
      </c>
    </row>
    <row r="75" spans="1:6" ht="14.4" customHeight="1" x14ac:dyDescent="0.3">
      <c r="A75" s="652" t="s">
        <v>2759</v>
      </c>
      <c r="B75" s="629"/>
      <c r="C75" s="642">
        <v>0</v>
      </c>
      <c r="D75" s="629">
        <v>12245.2</v>
      </c>
      <c r="E75" s="642">
        <v>1</v>
      </c>
      <c r="F75" s="630">
        <v>12245.2</v>
      </c>
    </row>
    <row r="76" spans="1:6" ht="14.4" customHeight="1" x14ac:dyDescent="0.3">
      <c r="A76" s="652" t="s">
        <v>4165</v>
      </c>
      <c r="B76" s="629">
        <v>0</v>
      </c>
      <c r="C76" s="642">
        <v>0</v>
      </c>
      <c r="D76" s="629">
        <v>520.95000000000005</v>
      </c>
      <c r="E76" s="642">
        <v>1</v>
      </c>
      <c r="F76" s="630">
        <v>520.95000000000005</v>
      </c>
    </row>
    <row r="77" spans="1:6" ht="14.4" customHeight="1" x14ac:dyDescent="0.3">
      <c r="A77" s="652" t="s">
        <v>2781</v>
      </c>
      <c r="B77" s="629"/>
      <c r="C77" s="642">
        <v>0</v>
      </c>
      <c r="D77" s="629">
        <v>1906.1600000000003</v>
      </c>
      <c r="E77" s="642">
        <v>1</v>
      </c>
      <c r="F77" s="630">
        <v>1906.1600000000003</v>
      </c>
    </row>
    <row r="78" spans="1:6" ht="14.4" customHeight="1" x14ac:dyDescent="0.3">
      <c r="A78" s="652" t="s">
        <v>4166</v>
      </c>
      <c r="B78" s="629"/>
      <c r="C78" s="642">
        <v>0</v>
      </c>
      <c r="D78" s="629">
        <v>1101.18</v>
      </c>
      <c r="E78" s="642">
        <v>1</v>
      </c>
      <c r="F78" s="630">
        <v>1101.18</v>
      </c>
    </row>
    <row r="79" spans="1:6" ht="14.4" customHeight="1" x14ac:dyDescent="0.3">
      <c r="A79" s="652" t="s">
        <v>2775</v>
      </c>
      <c r="B79" s="629"/>
      <c r="C79" s="642">
        <v>0</v>
      </c>
      <c r="D79" s="629">
        <v>65.75</v>
      </c>
      <c r="E79" s="642">
        <v>1</v>
      </c>
      <c r="F79" s="630">
        <v>65.75</v>
      </c>
    </row>
    <row r="80" spans="1:6" ht="14.4" customHeight="1" x14ac:dyDescent="0.3">
      <c r="A80" s="652" t="s">
        <v>2787</v>
      </c>
      <c r="B80" s="629"/>
      <c r="C80" s="642">
        <v>0</v>
      </c>
      <c r="D80" s="629">
        <v>2996.6400000000003</v>
      </c>
      <c r="E80" s="642">
        <v>1</v>
      </c>
      <c r="F80" s="630">
        <v>2996.6400000000003</v>
      </c>
    </row>
    <row r="81" spans="1:6" ht="14.4" customHeight="1" x14ac:dyDescent="0.3">
      <c r="A81" s="652" t="s">
        <v>2734</v>
      </c>
      <c r="B81" s="629"/>
      <c r="C81" s="642">
        <v>0</v>
      </c>
      <c r="D81" s="629">
        <v>3999.72</v>
      </c>
      <c r="E81" s="642">
        <v>1</v>
      </c>
      <c r="F81" s="630">
        <v>3999.72</v>
      </c>
    </row>
    <row r="82" spans="1:6" ht="14.4" customHeight="1" x14ac:dyDescent="0.3">
      <c r="A82" s="652" t="s">
        <v>4167</v>
      </c>
      <c r="B82" s="629">
        <v>0</v>
      </c>
      <c r="C82" s="642"/>
      <c r="D82" s="629"/>
      <c r="E82" s="642"/>
      <c r="F82" s="630">
        <v>0</v>
      </c>
    </row>
    <row r="83" spans="1:6" ht="14.4" customHeight="1" x14ac:dyDescent="0.3">
      <c r="A83" s="652" t="s">
        <v>2773</v>
      </c>
      <c r="B83" s="629"/>
      <c r="C83" s="642">
        <v>0</v>
      </c>
      <c r="D83" s="629">
        <v>736.88</v>
      </c>
      <c r="E83" s="642">
        <v>1</v>
      </c>
      <c r="F83" s="630">
        <v>736.88</v>
      </c>
    </row>
    <row r="84" spans="1:6" ht="14.4" customHeight="1" x14ac:dyDescent="0.3">
      <c r="A84" s="652" t="s">
        <v>2779</v>
      </c>
      <c r="B84" s="629"/>
      <c r="C84" s="642">
        <v>0</v>
      </c>
      <c r="D84" s="629">
        <v>94.8</v>
      </c>
      <c r="E84" s="642">
        <v>1</v>
      </c>
      <c r="F84" s="630">
        <v>94.8</v>
      </c>
    </row>
    <row r="85" spans="1:6" ht="14.4" customHeight="1" x14ac:dyDescent="0.3">
      <c r="A85" s="652" t="s">
        <v>2786</v>
      </c>
      <c r="B85" s="629"/>
      <c r="C85" s="642">
        <v>0</v>
      </c>
      <c r="D85" s="629">
        <v>916.64</v>
      </c>
      <c r="E85" s="642">
        <v>1</v>
      </c>
      <c r="F85" s="630">
        <v>916.64</v>
      </c>
    </row>
    <row r="86" spans="1:6" ht="14.4" customHeight="1" x14ac:dyDescent="0.3">
      <c r="A86" s="652" t="s">
        <v>4168</v>
      </c>
      <c r="B86" s="629"/>
      <c r="C86" s="642">
        <v>0</v>
      </c>
      <c r="D86" s="629">
        <v>1683</v>
      </c>
      <c r="E86" s="642">
        <v>1</v>
      </c>
      <c r="F86" s="630">
        <v>1683</v>
      </c>
    </row>
    <row r="87" spans="1:6" ht="14.4" customHeight="1" x14ac:dyDescent="0.3">
      <c r="A87" s="652" t="s">
        <v>4169</v>
      </c>
      <c r="B87" s="629"/>
      <c r="C87" s="642">
        <v>0</v>
      </c>
      <c r="D87" s="629">
        <v>677.25</v>
      </c>
      <c r="E87" s="642">
        <v>1</v>
      </c>
      <c r="F87" s="630">
        <v>677.25</v>
      </c>
    </row>
    <row r="88" spans="1:6" ht="14.4" customHeight="1" x14ac:dyDescent="0.3">
      <c r="A88" s="652" t="s">
        <v>4170</v>
      </c>
      <c r="B88" s="629"/>
      <c r="C88" s="642">
        <v>0</v>
      </c>
      <c r="D88" s="629">
        <v>26675.32</v>
      </c>
      <c r="E88" s="642">
        <v>1</v>
      </c>
      <c r="F88" s="630">
        <v>26675.32</v>
      </c>
    </row>
    <row r="89" spans="1:6" ht="14.4" customHeight="1" thickBot="1" x14ac:dyDescent="0.35">
      <c r="A89" s="653" t="s">
        <v>2753</v>
      </c>
      <c r="B89" s="644"/>
      <c r="C89" s="645">
        <v>0</v>
      </c>
      <c r="D89" s="644">
        <v>1017.73</v>
      </c>
      <c r="E89" s="645">
        <v>1</v>
      </c>
      <c r="F89" s="646">
        <v>1017.73</v>
      </c>
    </row>
    <row r="90" spans="1:6" ht="14.4" customHeight="1" thickBot="1" x14ac:dyDescent="0.35">
      <c r="A90" s="647" t="s">
        <v>6</v>
      </c>
      <c r="B90" s="648">
        <v>69264.200000000012</v>
      </c>
      <c r="C90" s="649">
        <v>0.17717964755462021</v>
      </c>
      <c r="D90" s="648">
        <v>321662.19</v>
      </c>
      <c r="E90" s="649">
        <v>0.82282035244537977</v>
      </c>
      <c r="F90" s="650">
        <v>390926.39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{8A8BE10C-06DA-4EFA-AFC2-611141969182}</x14:id>
        </ext>
      </extLst>
    </cfRule>
  </conditionalFormatting>
  <conditionalFormatting sqref="F21:F8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{3BC74FAD-6A88-4C9C-B107-5CB21AFD7ABD}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8BE10C-06DA-4EFA-AFC2-6111419691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3BC74FAD-6A88-4C9C-B107-5CB21AFD7A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F21:F89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74" t="s">
        <v>265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40"/>
      <c r="M1" s="440"/>
    </row>
    <row r="2" spans="1:13" ht="14.4" customHeight="1" thickBot="1" x14ac:dyDescent="0.35">
      <c r="A2" s="580" t="s">
        <v>297</v>
      </c>
      <c r="B2" s="96"/>
      <c r="C2" s="96"/>
      <c r="D2" s="96"/>
      <c r="E2" s="96"/>
      <c r="F2" s="97"/>
      <c r="G2" s="97"/>
      <c r="H2" s="353"/>
      <c r="I2" s="97"/>
      <c r="J2" s="97"/>
      <c r="K2" s="353"/>
      <c r="L2" s="97"/>
    </row>
    <row r="3" spans="1:13" ht="14.4" customHeight="1" thickBot="1" x14ac:dyDescent="0.35">
      <c r="E3" s="179" t="s">
        <v>255</v>
      </c>
      <c r="F3" s="56">
        <f>SUBTOTAL(9,F6:F1048576)</f>
        <v>452</v>
      </c>
      <c r="G3" s="56">
        <f>SUBTOTAL(9,G6:G1048576)</f>
        <v>69264.200000000012</v>
      </c>
      <c r="H3" s="57">
        <f>IF(M3=0,0,G3/M3)</f>
        <v>0.17717964755462004</v>
      </c>
      <c r="I3" s="56">
        <f>SUBTOTAL(9,I6:I1048576)</f>
        <v>875</v>
      </c>
      <c r="J3" s="56">
        <f>SUBTOTAL(9,J6:J1048576)</f>
        <v>321662.19000000035</v>
      </c>
      <c r="K3" s="57">
        <f>IF(M3=0,0,J3/M3)</f>
        <v>0.82282035244537977</v>
      </c>
      <c r="L3" s="56">
        <f>SUBTOTAL(9,L6:L1048576)</f>
        <v>1327</v>
      </c>
      <c r="M3" s="58">
        <f>SUBTOTAL(9,M6:M1048576)</f>
        <v>390926.39000000042</v>
      </c>
    </row>
    <row r="4" spans="1:13" ht="14.4" customHeight="1" thickBot="1" x14ac:dyDescent="0.35">
      <c r="A4" s="54"/>
      <c r="B4" s="54"/>
      <c r="C4" s="54"/>
      <c r="D4" s="54"/>
      <c r="E4" s="55"/>
      <c r="F4" s="478" t="s">
        <v>257</v>
      </c>
      <c r="G4" s="479"/>
      <c r="H4" s="480"/>
      <c r="I4" s="481" t="s">
        <v>256</v>
      </c>
      <c r="J4" s="479"/>
      <c r="K4" s="480"/>
      <c r="L4" s="482" t="s">
        <v>6</v>
      </c>
      <c r="M4" s="483"/>
    </row>
    <row r="5" spans="1:13" ht="14.4" customHeight="1" thickBot="1" x14ac:dyDescent="0.35">
      <c r="A5" s="637" t="s">
        <v>264</v>
      </c>
      <c r="B5" s="654" t="s">
        <v>259</v>
      </c>
      <c r="C5" s="654" t="s">
        <v>175</v>
      </c>
      <c r="D5" s="654" t="s">
        <v>260</v>
      </c>
      <c r="E5" s="654" t="s">
        <v>261</v>
      </c>
      <c r="F5" s="655" t="s">
        <v>31</v>
      </c>
      <c r="G5" s="655" t="s">
        <v>17</v>
      </c>
      <c r="H5" s="639" t="s">
        <v>262</v>
      </c>
      <c r="I5" s="638" t="s">
        <v>31</v>
      </c>
      <c r="J5" s="655" t="s">
        <v>17</v>
      </c>
      <c r="K5" s="639" t="s">
        <v>262</v>
      </c>
      <c r="L5" s="638" t="s">
        <v>31</v>
      </c>
      <c r="M5" s="656" t="s">
        <v>17</v>
      </c>
    </row>
    <row r="6" spans="1:13" ht="14.4" customHeight="1" x14ac:dyDescent="0.3">
      <c r="A6" s="619" t="s">
        <v>3015</v>
      </c>
      <c r="B6" s="620" t="s">
        <v>2797</v>
      </c>
      <c r="C6" s="620" t="s">
        <v>595</v>
      </c>
      <c r="D6" s="620" t="s">
        <v>596</v>
      </c>
      <c r="E6" s="620" t="s">
        <v>597</v>
      </c>
      <c r="F6" s="623">
        <v>3</v>
      </c>
      <c r="G6" s="623">
        <v>571.43999999999994</v>
      </c>
      <c r="H6" s="641">
        <v>1</v>
      </c>
      <c r="I6" s="623"/>
      <c r="J6" s="623"/>
      <c r="K6" s="641">
        <v>0</v>
      </c>
      <c r="L6" s="623">
        <v>3</v>
      </c>
      <c r="M6" s="624">
        <v>571.43999999999994</v>
      </c>
    </row>
    <row r="7" spans="1:13" ht="14.4" customHeight="1" x14ac:dyDescent="0.3">
      <c r="A7" s="625" t="s">
        <v>3015</v>
      </c>
      <c r="B7" s="626" t="s">
        <v>2800</v>
      </c>
      <c r="C7" s="626" t="s">
        <v>1546</v>
      </c>
      <c r="D7" s="626" t="s">
        <v>2801</v>
      </c>
      <c r="E7" s="626" t="s">
        <v>2802</v>
      </c>
      <c r="F7" s="629"/>
      <c r="G7" s="629"/>
      <c r="H7" s="642">
        <v>0</v>
      </c>
      <c r="I7" s="629">
        <v>1</v>
      </c>
      <c r="J7" s="629">
        <v>190.48</v>
      </c>
      <c r="K7" s="642">
        <v>1</v>
      </c>
      <c r="L7" s="629">
        <v>1</v>
      </c>
      <c r="M7" s="630">
        <v>190.48</v>
      </c>
    </row>
    <row r="8" spans="1:13" ht="14.4" customHeight="1" x14ac:dyDescent="0.3">
      <c r="A8" s="625" t="s">
        <v>3015</v>
      </c>
      <c r="B8" s="626" t="s">
        <v>2821</v>
      </c>
      <c r="C8" s="626" t="s">
        <v>3115</v>
      </c>
      <c r="D8" s="626" t="s">
        <v>3116</v>
      </c>
      <c r="E8" s="626" t="s">
        <v>3117</v>
      </c>
      <c r="F8" s="629"/>
      <c r="G8" s="629"/>
      <c r="H8" s="642">
        <v>0</v>
      </c>
      <c r="I8" s="629">
        <v>3</v>
      </c>
      <c r="J8" s="629">
        <v>289.70999999999998</v>
      </c>
      <c r="K8" s="642">
        <v>1</v>
      </c>
      <c r="L8" s="629">
        <v>3</v>
      </c>
      <c r="M8" s="630">
        <v>289.70999999999998</v>
      </c>
    </row>
    <row r="9" spans="1:13" ht="14.4" customHeight="1" x14ac:dyDescent="0.3">
      <c r="A9" s="625" t="s">
        <v>3015</v>
      </c>
      <c r="B9" s="626" t="s">
        <v>2821</v>
      </c>
      <c r="C9" s="626" t="s">
        <v>1715</v>
      </c>
      <c r="D9" s="626" t="s">
        <v>2822</v>
      </c>
      <c r="E9" s="626" t="s">
        <v>2823</v>
      </c>
      <c r="F9" s="629"/>
      <c r="G9" s="629"/>
      <c r="H9" s="642">
        <v>0</v>
      </c>
      <c r="I9" s="629">
        <v>1</v>
      </c>
      <c r="J9" s="629">
        <v>156.25</v>
      </c>
      <c r="K9" s="642">
        <v>1</v>
      </c>
      <c r="L9" s="629">
        <v>1</v>
      </c>
      <c r="M9" s="630">
        <v>156.25</v>
      </c>
    </row>
    <row r="10" spans="1:13" ht="14.4" customHeight="1" x14ac:dyDescent="0.3">
      <c r="A10" s="625" t="s">
        <v>3015</v>
      </c>
      <c r="B10" s="626" t="s">
        <v>2826</v>
      </c>
      <c r="C10" s="626" t="s">
        <v>628</v>
      </c>
      <c r="D10" s="626" t="s">
        <v>629</v>
      </c>
      <c r="E10" s="626" t="s">
        <v>630</v>
      </c>
      <c r="F10" s="629">
        <v>1</v>
      </c>
      <c r="G10" s="629">
        <v>387.2</v>
      </c>
      <c r="H10" s="642">
        <v>1</v>
      </c>
      <c r="I10" s="629"/>
      <c r="J10" s="629"/>
      <c r="K10" s="642">
        <v>0</v>
      </c>
      <c r="L10" s="629">
        <v>1</v>
      </c>
      <c r="M10" s="630">
        <v>387.2</v>
      </c>
    </row>
    <row r="11" spans="1:13" ht="14.4" customHeight="1" x14ac:dyDescent="0.3">
      <c r="A11" s="625" t="s">
        <v>3015</v>
      </c>
      <c r="B11" s="626" t="s">
        <v>2826</v>
      </c>
      <c r="C11" s="626" t="s">
        <v>3063</v>
      </c>
      <c r="D11" s="626" t="s">
        <v>629</v>
      </c>
      <c r="E11" s="626" t="s">
        <v>1674</v>
      </c>
      <c r="F11" s="629">
        <v>2</v>
      </c>
      <c r="G11" s="629">
        <v>0</v>
      </c>
      <c r="H11" s="642"/>
      <c r="I11" s="629"/>
      <c r="J11" s="629"/>
      <c r="K11" s="642"/>
      <c r="L11" s="629">
        <v>2</v>
      </c>
      <c r="M11" s="630">
        <v>0</v>
      </c>
    </row>
    <row r="12" spans="1:13" ht="14.4" customHeight="1" x14ac:dyDescent="0.3">
      <c r="A12" s="625" t="s">
        <v>3015</v>
      </c>
      <c r="B12" s="626" t="s">
        <v>2826</v>
      </c>
      <c r="C12" s="626" t="s">
        <v>3064</v>
      </c>
      <c r="D12" s="626" t="s">
        <v>629</v>
      </c>
      <c r="E12" s="626" t="s">
        <v>3065</v>
      </c>
      <c r="F12" s="629">
        <v>1</v>
      </c>
      <c r="G12" s="629">
        <v>0</v>
      </c>
      <c r="H12" s="642"/>
      <c r="I12" s="629"/>
      <c r="J12" s="629"/>
      <c r="K12" s="642"/>
      <c r="L12" s="629">
        <v>1</v>
      </c>
      <c r="M12" s="630">
        <v>0</v>
      </c>
    </row>
    <row r="13" spans="1:13" ht="14.4" customHeight="1" x14ac:dyDescent="0.3">
      <c r="A13" s="625" t="s">
        <v>3015</v>
      </c>
      <c r="B13" s="626" t="s">
        <v>2826</v>
      </c>
      <c r="C13" s="626" t="s">
        <v>3066</v>
      </c>
      <c r="D13" s="626" t="s">
        <v>629</v>
      </c>
      <c r="E13" s="626" t="s">
        <v>3067</v>
      </c>
      <c r="F13" s="629">
        <v>1</v>
      </c>
      <c r="G13" s="629">
        <v>0</v>
      </c>
      <c r="H13" s="642"/>
      <c r="I13" s="629"/>
      <c r="J13" s="629"/>
      <c r="K13" s="642"/>
      <c r="L13" s="629">
        <v>1</v>
      </c>
      <c r="M13" s="630">
        <v>0</v>
      </c>
    </row>
    <row r="14" spans="1:13" ht="14.4" customHeight="1" x14ac:dyDescent="0.3">
      <c r="A14" s="625" t="s">
        <v>3015</v>
      </c>
      <c r="B14" s="626" t="s">
        <v>2826</v>
      </c>
      <c r="C14" s="626" t="s">
        <v>1672</v>
      </c>
      <c r="D14" s="626" t="s">
        <v>1673</v>
      </c>
      <c r="E14" s="626" t="s">
        <v>1674</v>
      </c>
      <c r="F14" s="629"/>
      <c r="G14" s="629"/>
      <c r="H14" s="642">
        <v>0</v>
      </c>
      <c r="I14" s="629">
        <v>1</v>
      </c>
      <c r="J14" s="629">
        <v>414.85</v>
      </c>
      <c r="K14" s="642">
        <v>1</v>
      </c>
      <c r="L14" s="629">
        <v>1</v>
      </c>
      <c r="M14" s="630">
        <v>414.85</v>
      </c>
    </row>
    <row r="15" spans="1:13" ht="14.4" customHeight="1" x14ac:dyDescent="0.3">
      <c r="A15" s="625" t="s">
        <v>3015</v>
      </c>
      <c r="B15" s="626" t="s">
        <v>2826</v>
      </c>
      <c r="C15" s="626" t="s">
        <v>3068</v>
      </c>
      <c r="D15" s="626" t="s">
        <v>3069</v>
      </c>
      <c r="E15" s="626" t="s">
        <v>3070</v>
      </c>
      <c r="F15" s="629">
        <v>1</v>
      </c>
      <c r="G15" s="629">
        <v>0</v>
      </c>
      <c r="H15" s="642"/>
      <c r="I15" s="629"/>
      <c r="J15" s="629"/>
      <c r="K15" s="642"/>
      <c r="L15" s="629">
        <v>1</v>
      </c>
      <c r="M15" s="630">
        <v>0</v>
      </c>
    </row>
    <row r="16" spans="1:13" ht="14.4" customHeight="1" x14ac:dyDescent="0.3">
      <c r="A16" s="625" t="s">
        <v>3015</v>
      </c>
      <c r="B16" s="626" t="s">
        <v>2826</v>
      </c>
      <c r="C16" s="626" t="s">
        <v>3071</v>
      </c>
      <c r="D16" s="626" t="s">
        <v>3267</v>
      </c>
      <c r="E16" s="626" t="s">
        <v>1674</v>
      </c>
      <c r="F16" s="629">
        <v>1</v>
      </c>
      <c r="G16" s="629">
        <v>497.53</v>
      </c>
      <c r="H16" s="642">
        <v>1</v>
      </c>
      <c r="I16" s="629"/>
      <c r="J16" s="629"/>
      <c r="K16" s="642">
        <v>0</v>
      </c>
      <c r="L16" s="629">
        <v>1</v>
      </c>
      <c r="M16" s="630">
        <v>497.53</v>
      </c>
    </row>
    <row r="17" spans="1:13" ht="14.4" customHeight="1" x14ac:dyDescent="0.3">
      <c r="A17" s="625" t="s">
        <v>3015</v>
      </c>
      <c r="B17" s="626" t="s">
        <v>2829</v>
      </c>
      <c r="C17" s="626" t="s">
        <v>1523</v>
      </c>
      <c r="D17" s="626" t="s">
        <v>1524</v>
      </c>
      <c r="E17" s="626" t="s">
        <v>2830</v>
      </c>
      <c r="F17" s="629"/>
      <c r="G17" s="629"/>
      <c r="H17" s="642">
        <v>0</v>
      </c>
      <c r="I17" s="629">
        <v>2</v>
      </c>
      <c r="J17" s="629">
        <v>242.32</v>
      </c>
      <c r="K17" s="642">
        <v>1</v>
      </c>
      <c r="L17" s="629">
        <v>2</v>
      </c>
      <c r="M17" s="630">
        <v>242.32</v>
      </c>
    </row>
    <row r="18" spans="1:13" ht="14.4" customHeight="1" x14ac:dyDescent="0.3">
      <c r="A18" s="625" t="s">
        <v>3015</v>
      </c>
      <c r="B18" s="626" t="s">
        <v>2837</v>
      </c>
      <c r="C18" s="626" t="s">
        <v>3060</v>
      </c>
      <c r="D18" s="626" t="s">
        <v>588</v>
      </c>
      <c r="E18" s="626" t="s">
        <v>3061</v>
      </c>
      <c r="F18" s="629">
        <v>1</v>
      </c>
      <c r="G18" s="629">
        <v>0</v>
      </c>
      <c r="H18" s="642"/>
      <c r="I18" s="629"/>
      <c r="J18" s="629"/>
      <c r="K18" s="642"/>
      <c r="L18" s="629">
        <v>1</v>
      </c>
      <c r="M18" s="630">
        <v>0</v>
      </c>
    </row>
    <row r="19" spans="1:13" ht="14.4" customHeight="1" x14ac:dyDescent="0.3">
      <c r="A19" s="625" t="s">
        <v>3015</v>
      </c>
      <c r="B19" s="626" t="s">
        <v>2837</v>
      </c>
      <c r="C19" s="626" t="s">
        <v>587</v>
      </c>
      <c r="D19" s="626" t="s">
        <v>588</v>
      </c>
      <c r="E19" s="626" t="s">
        <v>589</v>
      </c>
      <c r="F19" s="629">
        <v>1</v>
      </c>
      <c r="G19" s="629">
        <v>42.18</v>
      </c>
      <c r="H19" s="642">
        <v>1</v>
      </c>
      <c r="I19" s="629"/>
      <c r="J19" s="629"/>
      <c r="K19" s="642">
        <v>0</v>
      </c>
      <c r="L19" s="629">
        <v>1</v>
      </c>
      <c r="M19" s="630">
        <v>42.18</v>
      </c>
    </row>
    <row r="20" spans="1:13" ht="14.4" customHeight="1" x14ac:dyDescent="0.3">
      <c r="A20" s="625" t="s">
        <v>3015</v>
      </c>
      <c r="B20" s="626" t="s">
        <v>2842</v>
      </c>
      <c r="C20" s="626" t="s">
        <v>564</v>
      </c>
      <c r="D20" s="626" t="s">
        <v>2843</v>
      </c>
      <c r="E20" s="626" t="s">
        <v>2844</v>
      </c>
      <c r="F20" s="629">
        <v>2</v>
      </c>
      <c r="G20" s="629">
        <v>62.86</v>
      </c>
      <c r="H20" s="642">
        <v>1</v>
      </c>
      <c r="I20" s="629"/>
      <c r="J20" s="629"/>
      <c r="K20" s="642">
        <v>0</v>
      </c>
      <c r="L20" s="629">
        <v>2</v>
      </c>
      <c r="M20" s="630">
        <v>62.86</v>
      </c>
    </row>
    <row r="21" spans="1:13" ht="14.4" customHeight="1" x14ac:dyDescent="0.3">
      <c r="A21" s="625" t="s">
        <v>3015</v>
      </c>
      <c r="B21" s="626" t="s">
        <v>2842</v>
      </c>
      <c r="C21" s="626" t="s">
        <v>3047</v>
      </c>
      <c r="D21" s="626" t="s">
        <v>3048</v>
      </c>
      <c r="E21" s="626" t="s">
        <v>2107</v>
      </c>
      <c r="F21" s="629">
        <v>1</v>
      </c>
      <c r="G21" s="629">
        <v>41.89</v>
      </c>
      <c r="H21" s="642">
        <v>1</v>
      </c>
      <c r="I21" s="629"/>
      <c r="J21" s="629"/>
      <c r="K21" s="642">
        <v>0</v>
      </c>
      <c r="L21" s="629">
        <v>1</v>
      </c>
      <c r="M21" s="630">
        <v>41.89</v>
      </c>
    </row>
    <row r="22" spans="1:13" ht="14.4" customHeight="1" x14ac:dyDescent="0.3">
      <c r="A22" s="625" t="s">
        <v>3015</v>
      </c>
      <c r="B22" s="626" t="s">
        <v>2842</v>
      </c>
      <c r="C22" s="626" t="s">
        <v>1574</v>
      </c>
      <c r="D22" s="626" t="s">
        <v>1575</v>
      </c>
      <c r="E22" s="626" t="s">
        <v>604</v>
      </c>
      <c r="F22" s="629"/>
      <c r="G22" s="629"/>
      <c r="H22" s="642">
        <v>0</v>
      </c>
      <c r="I22" s="629">
        <v>7</v>
      </c>
      <c r="J22" s="629">
        <v>314.23</v>
      </c>
      <c r="K22" s="642">
        <v>1</v>
      </c>
      <c r="L22" s="629">
        <v>7</v>
      </c>
      <c r="M22" s="630">
        <v>314.23</v>
      </c>
    </row>
    <row r="23" spans="1:13" ht="14.4" customHeight="1" x14ac:dyDescent="0.3">
      <c r="A23" s="625" t="s">
        <v>3015</v>
      </c>
      <c r="B23" s="626" t="s">
        <v>2846</v>
      </c>
      <c r="C23" s="626" t="s">
        <v>3031</v>
      </c>
      <c r="D23" s="626" t="s">
        <v>1666</v>
      </c>
      <c r="E23" s="626" t="s">
        <v>3032</v>
      </c>
      <c r="F23" s="629">
        <v>1</v>
      </c>
      <c r="G23" s="629">
        <v>0</v>
      </c>
      <c r="H23" s="642"/>
      <c r="I23" s="629"/>
      <c r="J23" s="629"/>
      <c r="K23" s="642"/>
      <c r="L23" s="629">
        <v>1</v>
      </c>
      <c r="M23" s="630">
        <v>0</v>
      </c>
    </row>
    <row r="24" spans="1:13" ht="14.4" customHeight="1" x14ac:dyDescent="0.3">
      <c r="A24" s="625" t="s">
        <v>3015</v>
      </c>
      <c r="B24" s="626" t="s">
        <v>2846</v>
      </c>
      <c r="C24" s="626" t="s">
        <v>3033</v>
      </c>
      <c r="D24" s="626" t="s">
        <v>1660</v>
      </c>
      <c r="E24" s="626" t="s">
        <v>585</v>
      </c>
      <c r="F24" s="629"/>
      <c r="G24" s="629"/>
      <c r="H24" s="642"/>
      <c r="I24" s="629">
        <v>1</v>
      </c>
      <c r="J24" s="629">
        <v>0</v>
      </c>
      <c r="K24" s="642"/>
      <c r="L24" s="629">
        <v>1</v>
      </c>
      <c r="M24" s="630">
        <v>0</v>
      </c>
    </row>
    <row r="25" spans="1:13" ht="14.4" customHeight="1" x14ac:dyDescent="0.3">
      <c r="A25" s="625" t="s">
        <v>3015</v>
      </c>
      <c r="B25" s="626" t="s">
        <v>2846</v>
      </c>
      <c r="C25" s="626" t="s">
        <v>3034</v>
      </c>
      <c r="D25" s="626" t="s">
        <v>3035</v>
      </c>
      <c r="E25" s="626" t="s">
        <v>585</v>
      </c>
      <c r="F25" s="629">
        <v>1</v>
      </c>
      <c r="G25" s="629">
        <v>60.92</v>
      </c>
      <c r="H25" s="642">
        <v>1</v>
      </c>
      <c r="I25" s="629"/>
      <c r="J25" s="629"/>
      <c r="K25" s="642">
        <v>0</v>
      </c>
      <c r="L25" s="629">
        <v>1</v>
      </c>
      <c r="M25" s="630">
        <v>60.92</v>
      </c>
    </row>
    <row r="26" spans="1:13" ht="14.4" customHeight="1" x14ac:dyDescent="0.3">
      <c r="A26" s="625" t="s">
        <v>3015</v>
      </c>
      <c r="B26" s="626" t="s">
        <v>2850</v>
      </c>
      <c r="C26" s="626" t="s">
        <v>3089</v>
      </c>
      <c r="D26" s="626" t="s">
        <v>1065</v>
      </c>
      <c r="E26" s="626" t="s">
        <v>3090</v>
      </c>
      <c r="F26" s="629">
        <v>1</v>
      </c>
      <c r="G26" s="629">
        <v>0</v>
      </c>
      <c r="H26" s="642"/>
      <c r="I26" s="629"/>
      <c r="J26" s="629"/>
      <c r="K26" s="642"/>
      <c r="L26" s="629">
        <v>1</v>
      </c>
      <c r="M26" s="630">
        <v>0</v>
      </c>
    </row>
    <row r="27" spans="1:13" ht="14.4" customHeight="1" x14ac:dyDescent="0.3">
      <c r="A27" s="625" t="s">
        <v>3015</v>
      </c>
      <c r="B27" s="626" t="s">
        <v>2850</v>
      </c>
      <c r="C27" s="626" t="s">
        <v>3091</v>
      </c>
      <c r="D27" s="626" t="s">
        <v>1065</v>
      </c>
      <c r="E27" s="626" t="s">
        <v>3092</v>
      </c>
      <c r="F27" s="629">
        <v>2</v>
      </c>
      <c r="G27" s="629">
        <v>0</v>
      </c>
      <c r="H27" s="642"/>
      <c r="I27" s="629"/>
      <c r="J27" s="629"/>
      <c r="K27" s="642"/>
      <c r="L27" s="629">
        <v>2</v>
      </c>
      <c r="M27" s="630">
        <v>0</v>
      </c>
    </row>
    <row r="28" spans="1:13" ht="14.4" customHeight="1" x14ac:dyDescent="0.3">
      <c r="A28" s="625" t="s">
        <v>3015</v>
      </c>
      <c r="B28" s="626" t="s">
        <v>2852</v>
      </c>
      <c r="C28" s="626" t="s">
        <v>1534</v>
      </c>
      <c r="D28" s="626" t="s">
        <v>2853</v>
      </c>
      <c r="E28" s="626" t="s">
        <v>1536</v>
      </c>
      <c r="F28" s="629"/>
      <c r="G28" s="629"/>
      <c r="H28" s="642">
        <v>0</v>
      </c>
      <c r="I28" s="629">
        <v>2</v>
      </c>
      <c r="J28" s="629">
        <v>269.68</v>
      </c>
      <c r="K28" s="642">
        <v>1</v>
      </c>
      <c r="L28" s="629">
        <v>2</v>
      </c>
      <c r="M28" s="630">
        <v>269.68</v>
      </c>
    </row>
    <row r="29" spans="1:13" ht="14.4" customHeight="1" x14ac:dyDescent="0.3">
      <c r="A29" s="625" t="s">
        <v>3015</v>
      </c>
      <c r="B29" s="626" t="s">
        <v>2852</v>
      </c>
      <c r="C29" s="626" t="s">
        <v>3098</v>
      </c>
      <c r="D29" s="626" t="s">
        <v>1516</v>
      </c>
      <c r="E29" s="626" t="s">
        <v>3099</v>
      </c>
      <c r="F29" s="629">
        <v>2</v>
      </c>
      <c r="G29" s="629">
        <v>0</v>
      </c>
      <c r="H29" s="642"/>
      <c r="I29" s="629"/>
      <c r="J29" s="629"/>
      <c r="K29" s="642"/>
      <c r="L29" s="629">
        <v>2</v>
      </c>
      <c r="M29" s="630">
        <v>0</v>
      </c>
    </row>
    <row r="30" spans="1:13" ht="14.4" customHeight="1" x14ac:dyDescent="0.3">
      <c r="A30" s="625" t="s">
        <v>3015</v>
      </c>
      <c r="B30" s="626" t="s">
        <v>2852</v>
      </c>
      <c r="C30" s="626" t="s">
        <v>3100</v>
      </c>
      <c r="D30" s="626" t="s">
        <v>1516</v>
      </c>
      <c r="E30" s="626" t="s">
        <v>2855</v>
      </c>
      <c r="F30" s="629"/>
      <c r="G30" s="629"/>
      <c r="H30" s="642">
        <v>0</v>
      </c>
      <c r="I30" s="629">
        <v>1</v>
      </c>
      <c r="J30" s="629">
        <v>75.86</v>
      </c>
      <c r="K30" s="642">
        <v>1</v>
      </c>
      <c r="L30" s="629">
        <v>1</v>
      </c>
      <c r="M30" s="630">
        <v>75.86</v>
      </c>
    </row>
    <row r="31" spans="1:13" ht="14.4" customHeight="1" x14ac:dyDescent="0.3">
      <c r="A31" s="625" t="s">
        <v>3015</v>
      </c>
      <c r="B31" s="626" t="s">
        <v>2860</v>
      </c>
      <c r="C31" s="626" t="s">
        <v>3094</v>
      </c>
      <c r="D31" s="626" t="s">
        <v>3095</v>
      </c>
      <c r="E31" s="626" t="s">
        <v>3096</v>
      </c>
      <c r="F31" s="629">
        <v>1</v>
      </c>
      <c r="G31" s="629">
        <v>0</v>
      </c>
      <c r="H31" s="642"/>
      <c r="I31" s="629"/>
      <c r="J31" s="629"/>
      <c r="K31" s="642"/>
      <c r="L31" s="629">
        <v>1</v>
      </c>
      <c r="M31" s="630">
        <v>0</v>
      </c>
    </row>
    <row r="32" spans="1:13" ht="14.4" customHeight="1" x14ac:dyDescent="0.3">
      <c r="A32" s="625" t="s">
        <v>3015</v>
      </c>
      <c r="B32" s="626" t="s">
        <v>2863</v>
      </c>
      <c r="C32" s="626" t="s">
        <v>3108</v>
      </c>
      <c r="D32" s="626" t="s">
        <v>3109</v>
      </c>
      <c r="E32" s="626" t="s">
        <v>578</v>
      </c>
      <c r="F32" s="629">
        <v>1</v>
      </c>
      <c r="G32" s="629">
        <v>134.13</v>
      </c>
      <c r="H32" s="642">
        <v>1</v>
      </c>
      <c r="I32" s="629"/>
      <c r="J32" s="629"/>
      <c r="K32" s="642">
        <v>0</v>
      </c>
      <c r="L32" s="629">
        <v>1</v>
      </c>
      <c r="M32" s="630">
        <v>134.13</v>
      </c>
    </row>
    <row r="33" spans="1:13" ht="14.4" customHeight="1" x14ac:dyDescent="0.3">
      <c r="A33" s="625" t="s">
        <v>3015</v>
      </c>
      <c r="B33" s="626" t="s">
        <v>2863</v>
      </c>
      <c r="C33" s="626" t="s">
        <v>3110</v>
      </c>
      <c r="D33" s="626" t="s">
        <v>3109</v>
      </c>
      <c r="E33" s="626" t="s">
        <v>3111</v>
      </c>
      <c r="F33" s="629">
        <v>2</v>
      </c>
      <c r="G33" s="629">
        <v>287.42</v>
      </c>
      <c r="H33" s="642">
        <v>1</v>
      </c>
      <c r="I33" s="629"/>
      <c r="J33" s="629"/>
      <c r="K33" s="642">
        <v>0</v>
      </c>
      <c r="L33" s="629">
        <v>2</v>
      </c>
      <c r="M33" s="630">
        <v>287.42</v>
      </c>
    </row>
    <row r="34" spans="1:13" ht="14.4" customHeight="1" x14ac:dyDescent="0.3">
      <c r="A34" s="625" t="s">
        <v>3015</v>
      </c>
      <c r="B34" s="626" t="s">
        <v>4171</v>
      </c>
      <c r="C34" s="626" t="s">
        <v>3429</v>
      </c>
      <c r="D34" s="626" t="s">
        <v>3430</v>
      </c>
      <c r="E34" s="626" t="s">
        <v>3431</v>
      </c>
      <c r="F34" s="629">
        <v>1</v>
      </c>
      <c r="G34" s="629">
        <v>771.98</v>
      </c>
      <c r="H34" s="642">
        <v>1</v>
      </c>
      <c r="I34" s="629"/>
      <c r="J34" s="629"/>
      <c r="K34" s="642">
        <v>0</v>
      </c>
      <c r="L34" s="629">
        <v>1</v>
      </c>
      <c r="M34" s="630">
        <v>771.98</v>
      </c>
    </row>
    <row r="35" spans="1:13" ht="14.4" customHeight="1" x14ac:dyDescent="0.3">
      <c r="A35" s="625" t="s">
        <v>3015</v>
      </c>
      <c r="B35" s="626" t="s">
        <v>2864</v>
      </c>
      <c r="C35" s="626" t="s">
        <v>3037</v>
      </c>
      <c r="D35" s="626" t="s">
        <v>2865</v>
      </c>
      <c r="E35" s="626" t="s">
        <v>3038</v>
      </c>
      <c r="F35" s="629">
        <v>1</v>
      </c>
      <c r="G35" s="629">
        <v>0</v>
      </c>
      <c r="H35" s="642"/>
      <c r="I35" s="629"/>
      <c r="J35" s="629"/>
      <c r="K35" s="642"/>
      <c r="L35" s="629">
        <v>1</v>
      </c>
      <c r="M35" s="630">
        <v>0</v>
      </c>
    </row>
    <row r="36" spans="1:13" ht="14.4" customHeight="1" x14ac:dyDescent="0.3">
      <c r="A36" s="625" t="s">
        <v>3015</v>
      </c>
      <c r="B36" s="626" t="s">
        <v>2864</v>
      </c>
      <c r="C36" s="626" t="s">
        <v>3039</v>
      </c>
      <c r="D36" s="626" t="s">
        <v>2865</v>
      </c>
      <c r="E36" s="626" t="s">
        <v>1582</v>
      </c>
      <c r="F36" s="629">
        <v>1</v>
      </c>
      <c r="G36" s="629">
        <v>0</v>
      </c>
      <c r="H36" s="642"/>
      <c r="I36" s="629"/>
      <c r="J36" s="629"/>
      <c r="K36" s="642"/>
      <c r="L36" s="629">
        <v>1</v>
      </c>
      <c r="M36" s="630">
        <v>0</v>
      </c>
    </row>
    <row r="37" spans="1:13" ht="14.4" customHeight="1" x14ac:dyDescent="0.3">
      <c r="A37" s="625" t="s">
        <v>3015</v>
      </c>
      <c r="B37" s="626" t="s">
        <v>2864</v>
      </c>
      <c r="C37" s="626" t="s">
        <v>3040</v>
      </c>
      <c r="D37" s="626" t="s">
        <v>1712</v>
      </c>
      <c r="E37" s="626" t="s">
        <v>3041</v>
      </c>
      <c r="F37" s="629">
        <v>1</v>
      </c>
      <c r="G37" s="629">
        <v>0</v>
      </c>
      <c r="H37" s="642"/>
      <c r="I37" s="629"/>
      <c r="J37" s="629"/>
      <c r="K37" s="642"/>
      <c r="L37" s="629">
        <v>1</v>
      </c>
      <c r="M37" s="630">
        <v>0</v>
      </c>
    </row>
    <row r="38" spans="1:13" ht="14.4" customHeight="1" x14ac:dyDescent="0.3">
      <c r="A38" s="625" t="s">
        <v>3015</v>
      </c>
      <c r="B38" s="626" t="s">
        <v>2864</v>
      </c>
      <c r="C38" s="626" t="s">
        <v>3042</v>
      </c>
      <c r="D38" s="626" t="s">
        <v>1712</v>
      </c>
      <c r="E38" s="626" t="s">
        <v>3043</v>
      </c>
      <c r="F38" s="629">
        <v>2</v>
      </c>
      <c r="G38" s="629">
        <v>0</v>
      </c>
      <c r="H38" s="642"/>
      <c r="I38" s="629"/>
      <c r="J38" s="629"/>
      <c r="K38" s="642"/>
      <c r="L38" s="629">
        <v>2</v>
      </c>
      <c r="M38" s="630">
        <v>0</v>
      </c>
    </row>
    <row r="39" spans="1:13" ht="14.4" customHeight="1" x14ac:dyDescent="0.3">
      <c r="A39" s="625" t="s">
        <v>3015</v>
      </c>
      <c r="B39" s="626" t="s">
        <v>2864</v>
      </c>
      <c r="C39" s="626" t="s">
        <v>3044</v>
      </c>
      <c r="D39" s="626" t="s">
        <v>3045</v>
      </c>
      <c r="E39" s="626" t="s">
        <v>601</v>
      </c>
      <c r="F39" s="629">
        <v>1</v>
      </c>
      <c r="G39" s="629">
        <v>262.33999999999997</v>
      </c>
      <c r="H39" s="642">
        <v>1</v>
      </c>
      <c r="I39" s="629"/>
      <c r="J39" s="629"/>
      <c r="K39" s="642">
        <v>0</v>
      </c>
      <c r="L39" s="629">
        <v>1</v>
      </c>
      <c r="M39" s="630">
        <v>262.33999999999997</v>
      </c>
    </row>
    <row r="40" spans="1:13" ht="14.4" customHeight="1" x14ac:dyDescent="0.3">
      <c r="A40" s="625" t="s">
        <v>3015</v>
      </c>
      <c r="B40" s="626" t="s">
        <v>2864</v>
      </c>
      <c r="C40" s="626" t="s">
        <v>1707</v>
      </c>
      <c r="D40" s="626" t="s">
        <v>1712</v>
      </c>
      <c r="E40" s="626" t="s">
        <v>1742</v>
      </c>
      <c r="F40" s="629"/>
      <c r="G40" s="629"/>
      <c r="H40" s="642">
        <v>0</v>
      </c>
      <c r="I40" s="629">
        <v>5</v>
      </c>
      <c r="J40" s="629">
        <v>1748.3500000000001</v>
      </c>
      <c r="K40" s="642">
        <v>1</v>
      </c>
      <c r="L40" s="629">
        <v>5</v>
      </c>
      <c r="M40" s="630">
        <v>1748.3500000000001</v>
      </c>
    </row>
    <row r="41" spans="1:13" ht="14.4" customHeight="1" x14ac:dyDescent="0.3">
      <c r="A41" s="625" t="s">
        <v>3015</v>
      </c>
      <c r="B41" s="626" t="s">
        <v>2867</v>
      </c>
      <c r="C41" s="626" t="s">
        <v>3102</v>
      </c>
      <c r="D41" s="626" t="s">
        <v>3103</v>
      </c>
      <c r="E41" s="626" t="s">
        <v>1582</v>
      </c>
      <c r="F41" s="629">
        <v>1</v>
      </c>
      <c r="G41" s="629">
        <v>326.45</v>
      </c>
      <c r="H41" s="642">
        <v>1</v>
      </c>
      <c r="I41" s="629"/>
      <c r="J41" s="629"/>
      <c r="K41" s="642">
        <v>0</v>
      </c>
      <c r="L41" s="629">
        <v>1</v>
      </c>
      <c r="M41" s="630">
        <v>326.45</v>
      </c>
    </row>
    <row r="42" spans="1:13" ht="14.4" customHeight="1" x14ac:dyDescent="0.3">
      <c r="A42" s="625" t="s">
        <v>3015</v>
      </c>
      <c r="B42" s="626" t="s">
        <v>2874</v>
      </c>
      <c r="C42" s="626" t="s">
        <v>1247</v>
      </c>
      <c r="D42" s="626" t="s">
        <v>2878</v>
      </c>
      <c r="E42" s="626" t="s">
        <v>2879</v>
      </c>
      <c r="F42" s="629">
        <v>1</v>
      </c>
      <c r="G42" s="629">
        <v>86.76</v>
      </c>
      <c r="H42" s="642">
        <v>1</v>
      </c>
      <c r="I42" s="629"/>
      <c r="J42" s="629"/>
      <c r="K42" s="642">
        <v>0</v>
      </c>
      <c r="L42" s="629">
        <v>1</v>
      </c>
      <c r="M42" s="630">
        <v>86.76</v>
      </c>
    </row>
    <row r="43" spans="1:13" ht="14.4" customHeight="1" x14ac:dyDescent="0.3">
      <c r="A43" s="625" t="s">
        <v>3015</v>
      </c>
      <c r="B43" s="626" t="s">
        <v>4172</v>
      </c>
      <c r="C43" s="626" t="s">
        <v>3432</v>
      </c>
      <c r="D43" s="626" t="s">
        <v>3433</v>
      </c>
      <c r="E43" s="626" t="s">
        <v>3208</v>
      </c>
      <c r="F43" s="629">
        <v>2</v>
      </c>
      <c r="G43" s="629">
        <v>249.02</v>
      </c>
      <c r="H43" s="642">
        <v>1</v>
      </c>
      <c r="I43" s="629"/>
      <c r="J43" s="629"/>
      <c r="K43" s="642">
        <v>0</v>
      </c>
      <c r="L43" s="629">
        <v>2</v>
      </c>
      <c r="M43" s="630">
        <v>249.02</v>
      </c>
    </row>
    <row r="44" spans="1:13" ht="14.4" customHeight="1" x14ac:dyDescent="0.3">
      <c r="A44" s="625" t="s">
        <v>3015</v>
      </c>
      <c r="B44" s="626" t="s">
        <v>4172</v>
      </c>
      <c r="C44" s="626" t="s">
        <v>3434</v>
      </c>
      <c r="D44" s="626" t="s">
        <v>3435</v>
      </c>
      <c r="E44" s="626" t="s">
        <v>3358</v>
      </c>
      <c r="F44" s="629">
        <v>4</v>
      </c>
      <c r="G44" s="629">
        <v>664.28</v>
      </c>
      <c r="H44" s="642">
        <v>1</v>
      </c>
      <c r="I44" s="629"/>
      <c r="J44" s="629"/>
      <c r="K44" s="642">
        <v>0</v>
      </c>
      <c r="L44" s="629">
        <v>4</v>
      </c>
      <c r="M44" s="630">
        <v>664.28</v>
      </c>
    </row>
    <row r="45" spans="1:13" ht="14.4" customHeight="1" x14ac:dyDescent="0.3">
      <c r="A45" s="625" t="s">
        <v>3015</v>
      </c>
      <c r="B45" s="626" t="s">
        <v>4172</v>
      </c>
      <c r="C45" s="626" t="s">
        <v>3436</v>
      </c>
      <c r="D45" s="626" t="s">
        <v>3437</v>
      </c>
      <c r="E45" s="626" t="s">
        <v>3208</v>
      </c>
      <c r="F45" s="629"/>
      <c r="G45" s="629"/>
      <c r="H45" s="642">
        <v>0</v>
      </c>
      <c r="I45" s="629">
        <v>2</v>
      </c>
      <c r="J45" s="629">
        <v>249.02</v>
      </c>
      <c r="K45" s="642">
        <v>1</v>
      </c>
      <c r="L45" s="629">
        <v>2</v>
      </c>
      <c r="M45" s="630">
        <v>249.02</v>
      </c>
    </row>
    <row r="46" spans="1:13" ht="14.4" customHeight="1" x14ac:dyDescent="0.3">
      <c r="A46" s="625" t="s">
        <v>3015</v>
      </c>
      <c r="B46" s="626" t="s">
        <v>2932</v>
      </c>
      <c r="C46" s="626" t="s">
        <v>3415</v>
      </c>
      <c r="D46" s="626" t="s">
        <v>3416</v>
      </c>
      <c r="E46" s="626" t="s">
        <v>3254</v>
      </c>
      <c r="F46" s="629"/>
      <c r="G46" s="629"/>
      <c r="H46" s="642">
        <v>0</v>
      </c>
      <c r="I46" s="629">
        <v>2</v>
      </c>
      <c r="J46" s="629">
        <v>35.380000000000003</v>
      </c>
      <c r="K46" s="642">
        <v>1</v>
      </c>
      <c r="L46" s="629">
        <v>2</v>
      </c>
      <c r="M46" s="630">
        <v>35.380000000000003</v>
      </c>
    </row>
    <row r="47" spans="1:13" ht="14.4" customHeight="1" x14ac:dyDescent="0.3">
      <c r="A47" s="625" t="s">
        <v>3015</v>
      </c>
      <c r="B47" s="626" t="s">
        <v>2938</v>
      </c>
      <c r="C47" s="626" t="s">
        <v>2469</v>
      </c>
      <c r="D47" s="626" t="s">
        <v>2470</v>
      </c>
      <c r="E47" s="626" t="s">
        <v>2992</v>
      </c>
      <c r="F47" s="629"/>
      <c r="G47" s="629"/>
      <c r="H47" s="642">
        <v>0</v>
      </c>
      <c r="I47" s="629">
        <v>3</v>
      </c>
      <c r="J47" s="629">
        <v>648.48</v>
      </c>
      <c r="K47" s="642">
        <v>1</v>
      </c>
      <c r="L47" s="629">
        <v>3</v>
      </c>
      <c r="M47" s="630">
        <v>648.48</v>
      </c>
    </row>
    <row r="48" spans="1:13" ht="14.4" customHeight="1" x14ac:dyDescent="0.3">
      <c r="A48" s="625" t="s">
        <v>3015</v>
      </c>
      <c r="B48" s="626" t="s">
        <v>4173</v>
      </c>
      <c r="C48" s="626" t="s">
        <v>3426</v>
      </c>
      <c r="D48" s="626" t="s">
        <v>3427</v>
      </c>
      <c r="E48" s="626" t="s">
        <v>3428</v>
      </c>
      <c r="F48" s="629"/>
      <c r="G48" s="629"/>
      <c r="H48" s="642">
        <v>0</v>
      </c>
      <c r="I48" s="629">
        <v>15</v>
      </c>
      <c r="J48" s="629">
        <v>2788.5</v>
      </c>
      <c r="K48" s="642">
        <v>1</v>
      </c>
      <c r="L48" s="629">
        <v>15</v>
      </c>
      <c r="M48" s="630">
        <v>2788.5</v>
      </c>
    </row>
    <row r="49" spans="1:13" ht="14.4" customHeight="1" x14ac:dyDescent="0.3">
      <c r="A49" s="625" t="s">
        <v>3015</v>
      </c>
      <c r="B49" s="626" t="s">
        <v>4174</v>
      </c>
      <c r="C49" s="626" t="s">
        <v>3439</v>
      </c>
      <c r="D49" s="626" t="s">
        <v>3440</v>
      </c>
      <c r="E49" s="626" t="s">
        <v>3441</v>
      </c>
      <c r="F49" s="629">
        <v>6</v>
      </c>
      <c r="G49" s="629">
        <v>0</v>
      </c>
      <c r="H49" s="642"/>
      <c r="I49" s="629"/>
      <c r="J49" s="629"/>
      <c r="K49" s="642"/>
      <c r="L49" s="629">
        <v>6</v>
      </c>
      <c r="M49" s="630">
        <v>0</v>
      </c>
    </row>
    <row r="50" spans="1:13" ht="14.4" customHeight="1" x14ac:dyDescent="0.3">
      <c r="A50" s="625" t="s">
        <v>3015</v>
      </c>
      <c r="B50" s="626" t="s">
        <v>4174</v>
      </c>
      <c r="C50" s="626" t="s">
        <v>3442</v>
      </c>
      <c r="D50" s="626" t="s">
        <v>3440</v>
      </c>
      <c r="E50" s="626" t="s">
        <v>3443</v>
      </c>
      <c r="F50" s="629">
        <v>3</v>
      </c>
      <c r="G50" s="629">
        <v>0</v>
      </c>
      <c r="H50" s="642"/>
      <c r="I50" s="629"/>
      <c r="J50" s="629"/>
      <c r="K50" s="642"/>
      <c r="L50" s="629">
        <v>3</v>
      </c>
      <c r="M50" s="630">
        <v>0</v>
      </c>
    </row>
    <row r="51" spans="1:13" ht="14.4" customHeight="1" x14ac:dyDescent="0.3">
      <c r="A51" s="625" t="s">
        <v>3015</v>
      </c>
      <c r="B51" s="626" t="s">
        <v>4175</v>
      </c>
      <c r="C51" s="626" t="s">
        <v>3418</v>
      </c>
      <c r="D51" s="626" t="s">
        <v>3419</v>
      </c>
      <c r="E51" s="626" t="s">
        <v>3420</v>
      </c>
      <c r="F51" s="629">
        <v>2</v>
      </c>
      <c r="G51" s="629">
        <v>0</v>
      </c>
      <c r="H51" s="642"/>
      <c r="I51" s="629"/>
      <c r="J51" s="629"/>
      <c r="K51" s="642"/>
      <c r="L51" s="629">
        <v>2</v>
      </c>
      <c r="M51" s="630">
        <v>0</v>
      </c>
    </row>
    <row r="52" spans="1:13" ht="14.4" customHeight="1" x14ac:dyDescent="0.3">
      <c r="A52" s="625" t="s">
        <v>3016</v>
      </c>
      <c r="B52" s="626" t="s">
        <v>2979</v>
      </c>
      <c r="C52" s="626" t="s">
        <v>3445</v>
      </c>
      <c r="D52" s="626" t="s">
        <v>3446</v>
      </c>
      <c r="E52" s="626" t="s">
        <v>2564</v>
      </c>
      <c r="F52" s="629">
        <v>1</v>
      </c>
      <c r="G52" s="629">
        <v>222.25</v>
      </c>
      <c r="H52" s="642">
        <v>1</v>
      </c>
      <c r="I52" s="629"/>
      <c r="J52" s="629"/>
      <c r="K52" s="642">
        <v>0</v>
      </c>
      <c r="L52" s="629">
        <v>1</v>
      </c>
      <c r="M52" s="630">
        <v>222.25</v>
      </c>
    </row>
    <row r="53" spans="1:13" ht="14.4" customHeight="1" x14ac:dyDescent="0.3">
      <c r="A53" s="625" t="s">
        <v>3017</v>
      </c>
      <c r="B53" s="626" t="s">
        <v>2821</v>
      </c>
      <c r="C53" s="626" t="s">
        <v>1715</v>
      </c>
      <c r="D53" s="626" t="s">
        <v>2822</v>
      </c>
      <c r="E53" s="626" t="s">
        <v>2823</v>
      </c>
      <c r="F53" s="629"/>
      <c r="G53" s="629"/>
      <c r="H53" s="642">
        <v>0</v>
      </c>
      <c r="I53" s="629">
        <v>2</v>
      </c>
      <c r="J53" s="629">
        <v>312.5</v>
      </c>
      <c r="K53" s="642">
        <v>1</v>
      </c>
      <c r="L53" s="629">
        <v>2</v>
      </c>
      <c r="M53" s="630">
        <v>312.5</v>
      </c>
    </row>
    <row r="54" spans="1:13" ht="14.4" customHeight="1" x14ac:dyDescent="0.3">
      <c r="A54" s="625" t="s">
        <v>3017</v>
      </c>
      <c r="B54" s="626" t="s">
        <v>2821</v>
      </c>
      <c r="C54" s="626" t="s">
        <v>1630</v>
      </c>
      <c r="D54" s="626" t="s">
        <v>2824</v>
      </c>
      <c r="E54" s="626" t="s">
        <v>1661</v>
      </c>
      <c r="F54" s="629"/>
      <c r="G54" s="629"/>
      <c r="H54" s="642">
        <v>0</v>
      </c>
      <c r="I54" s="629">
        <v>1</v>
      </c>
      <c r="J54" s="629">
        <v>193.14</v>
      </c>
      <c r="K54" s="642">
        <v>1</v>
      </c>
      <c r="L54" s="629">
        <v>1</v>
      </c>
      <c r="M54" s="630">
        <v>193.14</v>
      </c>
    </row>
    <row r="55" spans="1:13" ht="14.4" customHeight="1" x14ac:dyDescent="0.3">
      <c r="A55" s="625" t="s">
        <v>3017</v>
      </c>
      <c r="B55" s="626" t="s">
        <v>2826</v>
      </c>
      <c r="C55" s="626" t="s">
        <v>3136</v>
      </c>
      <c r="D55" s="626" t="s">
        <v>629</v>
      </c>
      <c r="E55" s="626" t="s">
        <v>3137</v>
      </c>
      <c r="F55" s="629">
        <v>1</v>
      </c>
      <c r="G55" s="629">
        <v>0</v>
      </c>
      <c r="H55" s="642"/>
      <c r="I55" s="629"/>
      <c r="J55" s="629"/>
      <c r="K55" s="642"/>
      <c r="L55" s="629">
        <v>1</v>
      </c>
      <c r="M55" s="630">
        <v>0</v>
      </c>
    </row>
    <row r="56" spans="1:13" ht="14.4" customHeight="1" x14ac:dyDescent="0.3">
      <c r="A56" s="625" t="s">
        <v>3017</v>
      </c>
      <c r="B56" s="626" t="s">
        <v>2829</v>
      </c>
      <c r="C56" s="626" t="s">
        <v>1523</v>
      </c>
      <c r="D56" s="626" t="s">
        <v>1524</v>
      </c>
      <c r="E56" s="626" t="s">
        <v>2830</v>
      </c>
      <c r="F56" s="629"/>
      <c r="G56" s="629"/>
      <c r="H56" s="642">
        <v>0</v>
      </c>
      <c r="I56" s="629">
        <v>1</v>
      </c>
      <c r="J56" s="629">
        <v>121.16</v>
      </c>
      <c r="K56" s="642">
        <v>1</v>
      </c>
      <c r="L56" s="629">
        <v>1</v>
      </c>
      <c r="M56" s="630">
        <v>121.16</v>
      </c>
    </row>
    <row r="57" spans="1:13" ht="14.4" customHeight="1" x14ac:dyDescent="0.3">
      <c r="A57" s="625" t="s">
        <v>3017</v>
      </c>
      <c r="B57" s="626" t="s">
        <v>2829</v>
      </c>
      <c r="C57" s="626" t="s">
        <v>3122</v>
      </c>
      <c r="D57" s="626" t="s">
        <v>2594</v>
      </c>
      <c r="E57" s="626" t="s">
        <v>3123</v>
      </c>
      <c r="F57" s="629">
        <v>1</v>
      </c>
      <c r="G57" s="629">
        <v>201.95</v>
      </c>
      <c r="H57" s="642">
        <v>1</v>
      </c>
      <c r="I57" s="629"/>
      <c r="J57" s="629"/>
      <c r="K57" s="642">
        <v>0</v>
      </c>
      <c r="L57" s="629">
        <v>1</v>
      </c>
      <c r="M57" s="630">
        <v>201.95</v>
      </c>
    </row>
    <row r="58" spans="1:13" ht="14.4" customHeight="1" x14ac:dyDescent="0.3">
      <c r="A58" s="625" t="s">
        <v>3017</v>
      </c>
      <c r="B58" s="626" t="s">
        <v>4176</v>
      </c>
      <c r="C58" s="626" t="s">
        <v>3131</v>
      </c>
      <c r="D58" s="626" t="s">
        <v>3132</v>
      </c>
      <c r="E58" s="626" t="s">
        <v>3133</v>
      </c>
      <c r="F58" s="629">
        <v>1</v>
      </c>
      <c r="G58" s="629">
        <v>0</v>
      </c>
      <c r="H58" s="642"/>
      <c r="I58" s="629"/>
      <c r="J58" s="629"/>
      <c r="K58" s="642"/>
      <c r="L58" s="629">
        <v>1</v>
      </c>
      <c r="M58" s="630">
        <v>0</v>
      </c>
    </row>
    <row r="59" spans="1:13" ht="14.4" customHeight="1" x14ac:dyDescent="0.3">
      <c r="A59" s="625" t="s">
        <v>3017</v>
      </c>
      <c r="B59" s="626" t="s">
        <v>2842</v>
      </c>
      <c r="C59" s="626" t="s">
        <v>3128</v>
      </c>
      <c r="D59" s="626" t="s">
        <v>3196</v>
      </c>
      <c r="E59" s="626"/>
      <c r="F59" s="629">
        <v>1</v>
      </c>
      <c r="G59" s="629">
        <v>0</v>
      </c>
      <c r="H59" s="642"/>
      <c r="I59" s="629"/>
      <c r="J59" s="629"/>
      <c r="K59" s="642"/>
      <c r="L59" s="629">
        <v>1</v>
      </c>
      <c r="M59" s="630">
        <v>0</v>
      </c>
    </row>
    <row r="60" spans="1:13" ht="14.4" customHeight="1" x14ac:dyDescent="0.3">
      <c r="A60" s="625" t="s">
        <v>3017</v>
      </c>
      <c r="B60" s="626" t="s">
        <v>2842</v>
      </c>
      <c r="C60" s="626" t="s">
        <v>564</v>
      </c>
      <c r="D60" s="626" t="s">
        <v>2843</v>
      </c>
      <c r="E60" s="626" t="s">
        <v>2844</v>
      </c>
      <c r="F60" s="629">
        <v>1</v>
      </c>
      <c r="G60" s="629">
        <v>31.43</v>
      </c>
      <c r="H60" s="642">
        <v>1</v>
      </c>
      <c r="I60" s="629"/>
      <c r="J60" s="629"/>
      <c r="K60" s="642">
        <v>0</v>
      </c>
      <c r="L60" s="629">
        <v>1</v>
      </c>
      <c r="M60" s="630">
        <v>31.43</v>
      </c>
    </row>
    <row r="61" spans="1:13" ht="14.4" customHeight="1" x14ac:dyDescent="0.3">
      <c r="A61" s="625" t="s">
        <v>3017</v>
      </c>
      <c r="B61" s="626" t="s">
        <v>2842</v>
      </c>
      <c r="C61" s="626" t="s">
        <v>1574</v>
      </c>
      <c r="D61" s="626" t="s">
        <v>1575</v>
      </c>
      <c r="E61" s="626" t="s">
        <v>604</v>
      </c>
      <c r="F61" s="629"/>
      <c r="G61" s="629"/>
      <c r="H61" s="642">
        <v>0</v>
      </c>
      <c r="I61" s="629">
        <v>1</v>
      </c>
      <c r="J61" s="629">
        <v>44.89</v>
      </c>
      <c r="K61" s="642">
        <v>1</v>
      </c>
      <c r="L61" s="629">
        <v>1</v>
      </c>
      <c r="M61" s="630">
        <v>44.89</v>
      </c>
    </row>
    <row r="62" spans="1:13" ht="14.4" customHeight="1" x14ac:dyDescent="0.3">
      <c r="A62" s="625" t="s">
        <v>3017</v>
      </c>
      <c r="B62" s="626" t="s">
        <v>2845</v>
      </c>
      <c r="C62" s="626" t="s">
        <v>1668</v>
      </c>
      <c r="D62" s="626" t="s">
        <v>1669</v>
      </c>
      <c r="E62" s="626" t="s">
        <v>1670</v>
      </c>
      <c r="F62" s="629"/>
      <c r="G62" s="629"/>
      <c r="H62" s="642">
        <v>0</v>
      </c>
      <c r="I62" s="629">
        <v>1</v>
      </c>
      <c r="J62" s="629">
        <v>25.07</v>
      </c>
      <c r="K62" s="642">
        <v>1</v>
      </c>
      <c r="L62" s="629">
        <v>1</v>
      </c>
      <c r="M62" s="630">
        <v>25.07</v>
      </c>
    </row>
    <row r="63" spans="1:13" ht="14.4" customHeight="1" x14ac:dyDescent="0.3">
      <c r="A63" s="625" t="s">
        <v>3017</v>
      </c>
      <c r="B63" s="626" t="s">
        <v>2846</v>
      </c>
      <c r="C63" s="626" t="s">
        <v>3124</v>
      </c>
      <c r="D63" s="626" t="s">
        <v>1660</v>
      </c>
      <c r="E63" s="626" t="s">
        <v>1308</v>
      </c>
      <c r="F63" s="629">
        <v>1</v>
      </c>
      <c r="G63" s="629">
        <v>0</v>
      </c>
      <c r="H63" s="642"/>
      <c r="I63" s="629"/>
      <c r="J63" s="629"/>
      <c r="K63" s="642"/>
      <c r="L63" s="629">
        <v>1</v>
      </c>
      <c r="M63" s="630">
        <v>0</v>
      </c>
    </row>
    <row r="64" spans="1:13" ht="14.4" customHeight="1" x14ac:dyDescent="0.3">
      <c r="A64" s="625" t="s">
        <v>3017</v>
      </c>
      <c r="B64" s="626" t="s">
        <v>2846</v>
      </c>
      <c r="C64" s="626" t="s">
        <v>3125</v>
      </c>
      <c r="D64" s="626" t="s">
        <v>3126</v>
      </c>
      <c r="E64" s="626" t="s">
        <v>3127</v>
      </c>
      <c r="F64" s="629">
        <v>1</v>
      </c>
      <c r="G64" s="629">
        <v>0</v>
      </c>
      <c r="H64" s="642"/>
      <c r="I64" s="629"/>
      <c r="J64" s="629"/>
      <c r="K64" s="642"/>
      <c r="L64" s="629">
        <v>1</v>
      </c>
      <c r="M64" s="630">
        <v>0</v>
      </c>
    </row>
    <row r="65" spans="1:13" ht="14.4" customHeight="1" x14ac:dyDescent="0.3">
      <c r="A65" s="625" t="s">
        <v>3017</v>
      </c>
      <c r="B65" s="626" t="s">
        <v>2850</v>
      </c>
      <c r="C65" s="626" t="s">
        <v>3089</v>
      </c>
      <c r="D65" s="626" t="s">
        <v>1065</v>
      </c>
      <c r="E65" s="626" t="s">
        <v>3090</v>
      </c>
      <c r="F65" s="629">
        <v>1</v>
      </c>
      <c r="G65" s="629">
        <v>0</v>
      </c>
      <c r="H65" s="642"/>
      <c r="I65" s="629"/>
      <c r="J65" s="629"/>
      <c r="K65" s="642"/>
      <c r="L65" s="629">
        <v>1</v>
      </c>
      <c r="M65" s="630">
        <v>0</v>
      </c>
    </row>
    <row r="66" spans="1:13" ht="14.4" customHeight="1" x14ac:dyDescent="0.3">
      <c r="A66" s="625" t="s">
        <v>3017</v>
      </c>
      <c r="B66" s="626" t="s">
        <v>2850</v>
      </c>
      <c r="C66" s="626" t="s">
        <v>1676</v>
      </c>
      <c r="D66" s="626" t="s">
        <v>1677</v>
      </c>
      <c r="E66" s="626" t="s">
        <v>1678</v>
      </c>
      <c r="F66" s="629"/>
      <c r="G66" s="629"/>
      <c r="H66" s="642">
        <v>0</v>
      </c>
      <c r="I66" s="629">
        <v>1</v>
      </c>
      <c r="J66" s="629">
        <v>101.16</v>
      </c>
      <c r="K66" s="642">
        <v>1</v>
      </c>
      <c r="L66" s="629">
        <v>1</v>
      </c>
      <c r="M66" s="630">
        <v>101.16</v>
      </c>
    </row>
    <row r="67" spans="1:13" ht="14.4" customHeight="1" x14ac:dyDescent="0.3">
      <c r="A67" s="625" t="s">
        <v>3017</v>
      </c>
      <c r="B67" s="626" t="s">
        <v>2850</v>
      </c>
      <c r="C67" s="626" t="s">
        <v>3146</v>
      </c>
      <c r="D67" s="626" t="s">
        <v>1402</v>
      </c>
      <c r="E67" s="626" t="s">
        <v>3147</v>
      </c>
      <c r="F67" s="629">
        <v>1</v>
      </c>
      <c r="G67" s="629">
        <v>0</v>
      </c>
      <c r="H67" s="642"/>
      <c r="I67" s="629"/>
      <c r="J67" s="629"/>
      <c r="K67" s="642"/>
      <c r="L67" s="629">
        <v>1</v>
      </c>
      <c r="M67" s="630">
        <v>0</v>
      </c>
    </row>
    <row r="68" spans="1:13" ht="14.4" customHeight="1" x14ac:dyDescent="0.3">
      <c r="A68" s="625" t="s">
        <v>3017</v>
      </c>
      <c r="B68" s="626" t="s">
        <v>2852</v>
      </c>
      <c r="C68" s="626" t="s">
        <v>1515</v>
      </c>
      <c r="D68" s="626" t="s">
        <v>1516</v>
      </c>
      <c r="E68" s="626" t="s">
        <v>1517</v>
      </c>
      <c r="F68" s="629"/>
      <c r="G68" s="629"/>
      <c r="H68" s="642">
        <v>0</v>
      </c>
      <c r="I68" s="629">
        <v>2</v>
      </c>
      <c r="J68" s="629">
        <v>101.16</v>
      </c>
      <c r="K68" s="642">
        <v>1</v>
      </c>
      <c r="L68" s="629">
        <v>2</v>
      </c>
      <c r="M68" s="630">
        <v>101.16</v>
      </c>
    </row>
    <row r="69" spans="1:13" ht="14.4" customHeight="1" x14ac:dyDescent="0.3">
      <c r="A69" s="625" t="s">
        <v>3017</v>
      </c>
      <c r="B69" s="626" t="s">
        <v>2852</v>
      </c>
      <c r="C69" s="626" t="s">
        <v>3148</v>
      </c>
      <c r="D69" s="626" t="s">
        <v>2856</v>
      </c>
      <c r="E69" s="626" t="s">
        <v>3117</v>
      </c>
      <c r="F69" s="629"/>
      <c r="G69" s="629"/>
      <c r="H69" s="642">
        <v>0</v>
      </c>
      <c r="I69" s="629">
        <v>1</v>
      </c>
      <c r="J69" s="629">
        <v>168.59</v>
      </c>
      <c r="K69" s="642">
        <v>1</v>
      </c>
      <c r="L69" s="629">
        <v>1</v>
      </c>
      <c r="M69" s="630">
        <v>168.59</v>
      </c>
    </row>
    <row r="70" spans="1:13" ht="14.4" customHeight="1" x14ac:dyDescent="0.3">
      <c r="A70" s="625" t="s">
        <v>3017</v>
      </c>
      <c r="B70" s="626" t="s">
        <v>2863</v>
      </c>
      <c r="C70" s="626" t="s">
        <v>3150</v>
      </c>
      <c r="D70" s="626" t="s">
        <v>3109</v>
      </c>
      <c r="E70" s="626" t="s">
        <v>3151</v>
      </c>
      <c r="F70" s="629">
        <v>1</v>
      </c>
      <c r="G70" s="629">
        <v>67.06</v>
      </c>
      <c r="H70" s="642">
        <v>1</v>
      </c>
      <c r="I70" s="629"/>
      <c r="J70" s="629"/>
      <c r="K70" s="642">
        <v>0</v>
      </c>
      <c r="L70" s="629">
        <v>1</v>
      </c>
      <c r="M70" s="630">
        <v>67.06</v>
      </c>
    </row>
    <row r="71" spans="1:13" ht="14.4" customHeight="1" x14ac:dyDescent="0.3">
      <c r="A71" s="625" t="s">
        <v>3017</v>
      </c>
      <c r="B71" s="626" t="s">
        <v>2864</v>
      </c>
      <c r="C71" s="626" t="s">
        <v>1626</v>
      </c>
      <c r="D71" s="626" t="s">
        <v>2865</v>
      </c>
      <c r="E71" s="626" t="s">
        <v>601</v>
      </c>
      <c r="F71" s="629"/>
      <c r="G71" s="629"/>
      <c r="H71" s="642">
        <v>0</v>
      </c>
      <c r="I71" s="629">
        <v>1</v>
      </c>
      <c r="J71" s="629">
        <v>262.33999999999997</v>
      </c>
      <c r="K71" s="642">
        <v>1</v>
      </c>
      <c r="L71" s="629">
        <v>1</v>
      </c>
      <c r="M71" s="630">
        <v>262.33999999999997</v>
      </c>
    </row>
    <row r="72" spans="1:13" ht="14.4" customHeight="1" x14ac:dyDescent="0.3">
      <c r="A72" s="625" t="s">
        <v>3017</v>
      </c>
      <c r="B72" s="626" t="s">
        <v>2864</v>
      </c>
      <c r="C72" s="626" t="s">
        <v>1707</v>
      </c>
      <c r="D72" s="626" t="s">
        <v>1712</v>
      </c>
      <c r="E72" s="626" t="s">
        <v>1742</v>
      </c>
      <c r="F72" s="629"/>
      <c r="G72" s="629"/>
      <c r="H72" s="642">
        <v>0</v>
      </c>
      <c r="I72" s="629">
        <v>1</v>
      </c>
      <c r="J72" s="629">
        <v>349.67</v>
      </c>
      <c r="K72" s="642">
        <v>1</v>
      </c>
      <c r="L72" s="629">
        <v>1</v>
      </c>
      <c r="M72" s="630">
        <v>349.67</v>
      </c>
    </row>
    <row r="73" spans="1:13" ht="14.4" customHeight="1" x14ac:dyDescent="0.3">
      <c r="A73" s="625" t="s">
        <v>3017</v>
      </c>
      <c r="B73" s="626" t="s">
        <v>2906</v>
      </c>
      <c r="C73" s="626" t="s">
        <v>3383</v>
      </c>
      <c r="D73" s="626" t="s">
        <v>3384</v>
      </c>
      <c r="E73" s="626" t="s">
        <v>2894</v>
      </c>
      <c r="F73" s="629">
        <v>2</v>
      </c>
      <c r="G73" s="629">
        <v>139.72</v>
      </c>
      <c r="H73" s="642">
        <v>1</v>
      </c>
      <c r="I73" s="629"/>
      <c r="J73" s="629"/>
      <c r="K73" s="642">
        <v>0</v>
      </c>
      <c r="L73" s="629">
        <v>2</v>
      </c>
      <c r="M73" s="630">
        <v>139.72</v>
      </c>
    </row>
    <row r="74" spans="1:13" ht="14.4" customHeight="1" x14ac:dyDescent="0.3">
      <c r="A74" s="625" t="s">
        <v>3017</v>
      </c>
      <c r="B74" s="626" t="s">
        <v>2932</v>
      </c>
      <c r="C74" s="626" t="s">
        <v>3455</v>
      </c>
      <c r="D74" s="626" t="s">
        <v>3456</v>
      </c>
      <c r="E74" s="626" t="s">
        <v>3457</v>
      </c>
      <c r="F74" s="629"/>
      <c r="G74" s="629"/>
      <c r="H74" s="642">
        <v>0</v>
      </c>
      <c r="I74" s="629">
        <v>1</v>
      </c>
      <c r="J74" s="629">
        <v>16.27</v>
      </c>
      <c r="K74" s="642">
        <v>1</v>
      </c>
      <c r="L74" s="629">
        <v>1</v>
      </c>
      <c r="M74" s="630">
        <v>16.27</v>
      </c>
    </row>
    <row r="75" spans="1:13" ht="14.4" customHeight="1" x14ac:dyDescent="0.3">
      <c r="A75" s="625" t="s">
        <v>3017</v>
      </c>
      <c r="B75" s="626" t="s">
        <v>2993</v>
      </c>
      <c r="C75" s="626" t="s">
        <v>2473</v>
      </c>
      <c r="D75" s="626" t="s">
        <v>2994</v>
      </c>
      <c r="E75" s="626" t="s">
        <v>2995</v>
      </c>
      <c r="F75" s="629"/>
      <c r="G75" s="629"/>
      <c r="H75" s="642">
        <v>0</v>
      </c>
      <c r="I75" s="629">
        <v>1</v>
      </c>
      <c r="J75" s="629">
        <v>201.75</v>
      </c>
      <c r="K75" s="642">
        <v>1</v>
      </c>
      <c r="L75" s="629">
        <v>1</v>
      </c>
      <c r="M75" s="630">
        <v>201.75</v>
      </c>
    </row>
    <row r="76" spans="1:13" ht="14.4" customHeight="1" x14ac:dyDescent="0.3">
      <c r="A76" s="625" t="s">
        <v>3018</v>
      </c>
      <c r="B76" s="626" t="s">
        <v>2797</v>
      </c>
      <c r="C76" s="626" t="s">
        <v>3175</v>
      </c>
      <c r="D76" s="626" t="s">
        <v>1578</v>
      </c>
      <c r="E76" s="626" t="s">
        <v>597</v>
      </c>
      <c r="F76" s="629"/>
      <c r="G76" s="629"/>
      <c r="H76" s="642"/>
      <c r="I76" s="629">
        <v>2</v>
      </c>
      <c r="J76" s="629">
        <v>0</v>
      </c>
      <c r="K76" s="642"/>
      <c r="L76" s="629">
        <v>2</v>
      </c>
      <c r="M76" s="630">
        <v>0</v>
      </c>
    </row>
    <row r="77" spans="1:13" ht="14.4" customHeight="1" x14ac:dyDescent="0.3">
      <c r="A77" s="625" t="s">
        <v>3018</v>
      </c>
      <c r="B77" s="626" t="s">
        <v>2821</v>
      </c>
      <c r="C77" s="626" t="s">
        <v>3115</v>
      </c>
      <c r="D77" s="626" t="s">
        <v>3116</v>
      </c>
      <c r="E77" s="626" t="s">
        <v>3117</v>
      </c>
      <c r="F77" s="629"/>
      <c r="G77" s="629"/>
      <c r="H77" s="642">
        <v>0</v>
      </c>
      <c r="I77" s="629">
        <v>1</v>
      </c>
      <c r="J77" s="629">
        <v>96.57</v>
      </c>
      <c r="K77" s="642">
        <v>1</v>
      </c>
      <c r="L77" s="629">
        <v>1</v>
      </c>
      <c r="M77" s="630">
        <v>96.57</v>
      </c>
    </row>
    <row r="78" spans="1:13" ht="14.4" customHeight="1" x14ac:dyDescent="0.3">
      <c r="A78" s="625" t="s">
        <v>3018</v>
      </c>
      <c r="B78" s="626" t="s">
        <v>2821</v>
      </c>
      <c r="C78" s="626" t="s">
        <v>3287</v>
      </c>
      <c r="D78" s="626" t="s">
        <v>3116</v>
      </c>
      <c r="E78" s="626" t="s">
        <v>1661</v>
      </c>
      <c r="F78" s="629"/>
      <c r="G78" s="629"/>
      <c r="H78" s="642">
        <v>0</v>
      </c>
      <c r="I78" s="629">
        <v>3</v>
      </c>
      <c r="J78" s="629">
        <v>579.41999999999996</v>
      </c>
      <c r="K78" s="642">
        <v>1</v>
      </c>
      <c r="L78" s="629">
        <v>3</v>
      </c>
      <c r="M78" s="630">
        <v>579.41999999999996</v>
      </c>
    </row>
    <row r="79" spans="1:13" ht="14.4" customHeight="1" x14ac:dyDescent="0.3">
      <c r="A79" s="625" t="s">
        <v>3018</v>
      </c>
      <c r="B79" s="626" t="s">
        <v>2821</v>
      </c>
      <c r="C79" s="626" t="s">
        <v>1715</v>
      </c>
      <c r="D79" s="626" t="s">
        <v>2822</v>
      </c>
      <c r="E79" s="626" t="s">
        <v>2823</v>
      </c>
      <c r="F79" s="629"/>
      <c r="G79" s="629"/>
      <c r="H79" s="642">
        <v>0</v>
      </c>
      <c r="I79" s="629">
        <v>1</v>
      </c>
      <c r="J79" s="629">
        <v>156.25</v>
      </c>
      <c r="K79" s="642">
        <v>1</v>
      </c>
      <c r="L79" s="629">
        <v>1</v>
      </c>
      <c r="M79" s="630">
        <v>156.25</v>
      </c>
    </row>
    <row r="80" spans="1:13" ht="14.4" customHeight="1" x14ac:dyDescent="0.3">
      <c r="A80" s="625" t="s">
        <v>3018</v>
      </c>
      <c r="B80" s="626" t="s">
        <v>2821</v>
      </c>
      <c r="C80" s="626" t="s">
        <v>1630</v>
      </c>
      <c r="D80" s="626" t="s">
        <v>2824</v>
      </c>
      <c r="E80" s="626" t="s">
        <v>1661</v>
      </c>
      <c r="F80" s="629"/>
      <c r="G80" s="629"/>
      <c r="H80" s="642">
        <v>0</v>
      </c>
      <c r="I80" s="629">
        <v>4</v>
      </c>
      <c r="J80" s="629">
        <v>772.56</v>
      </c>
      <c r="K80" s="642">
        <v>1</v>
      </c>
      <c r="L80" s="629">
        <v>4</v>
      </c>
      <c r="M80" s="630">
        <v>772.56</v>
      </c>
    </row>
    <row r="81" spans="1:13" ht="14.4" customHeight="1" x14ac:dyDescent="0.3">
      <c r="A81" s="625" t="s">
        <v>3018</v>
      </c>
      <c r="B81" s="626" t="s">
        <v>2825</v>
      </c>
      <c r="C81" s="626" t="s">
        <v>1599</v>
      </c>
      <c r="D81" s="626" t="s">
        <v>1600</v>
      </c>
      <c r="E81" s="626" t="s">
        <v>1563</v>
      </c>
      <c r="F81" s="629"/>
      <c r="G81" s="629"/>
      <c r="H81" s="642">
        <v>0</v>
      </c>
      <c r="I81" s="629">
        <v>2</v>
      </c>
      <c r="J81" s="629">
        <v>3499.38</v>
      </c>
      <c r="K81" s="642">
        <v>1</v>
      </c>
      <c r="L81" s="629">
        <v>2</v>
      </c>
      <c r="M81" s="630">
        <v>3499.38</v>
      </c>
    </row>
    <row r="82" spans="1:13" ht="14.4" customHeight="1" x14ac:dyDescent="0.3">
      <c r="A82" s="625" t="s">
        <v>3018</v>
      </c>
      <c r="B82" s="626" t="s">
        <v>2825</v>
      </c>
      <c r="C82" s="626" t="s">
        <v>1606</v>
      </c>
      <c r="D82" s="626" t="s">
        <v>1600</v>
      </c>
      <c r="E82" s="626" t="s">
        <v>1569</v>
      </c>
      <c r="F82" s="629"/>
      <c r="G82" s="629"/>
      <c r="H82" s="642">
        <v>0</v>
      </c>
      <c r="I82" s="629">
        <v>3</v>
      </c>
      <c r="J82" s="629">
        <v>8748.48</v>
      </c>
      <c r="K82" s="642">
        <v>1</v>
      </c>
      <c r="L82" s="629">
        <v>3</v>
      </c>
      <c r="M82" s="630">
        <v>8748.48</v>
      </c>
    </row>
    <row r="83" spans="1:13" ht="14.4" customHeight="1" x14ac:dyDescent="0.3">
      <c r="A83" s="625" t="s">
        <v>3018</v>
      </c>
      <c r="B83" s="626" t="s">
        <v>2826</v>
      </c>
      <c r="C83" s="626" t="s">
        <v>628</v>
      </c>
      <c r="D83" s="626" t="s">
        <v>629</v>
      </c>
      <c r="E83" s="626" t="s">
        <v>630</v>
      </c>
      <c r="F83" s="629">
        <v>3</v>
      </c>
      <c r="G83" s="629">
        <v>1161.5999999999999</v>
      </c>
      <c r="H83" s="642">
        <v>1</v>
      </c>
      <c r="I83" s="629"/>
      <c r="J83" s="629"/>
      <c r="K83" s="642">
        <v>0</v>
      </c>
      <c r="L83" s="629">
        <v>3</v>
      </c>
      <c r="M83" s="630">
        <v>1161.5999999999999</v>
      </c>
    </row>
    <row r="84" spans="1:13" ht="14.4" customHeight="1" x14ac:dyDescent="0.3">
      <c r="A84" s="625" t="s">
        <v>3018</v>
      </c>
      <c r="B84" s="626" t="s">
        <v>2826</v>
      </c>
      <c r="C84" s="626" t="s">
        <v>3063</v>
      </c>
      <c r="D84" s="626" t="s">
        <v>629</v>
      </c>
      <c r="E84" s="626" t="s">
        <v>1674</v>
      </c>
      <c r="F84" s="629">
        <v>8</v>
      </c>
      <c r="G84" s="629">
        <v>0</v>
      </c>
      <c r="H84" s="642"/>
      <c r="I84" s="629"/>
      <c r="J84" s="629"/>
      <c r="K84" s="642"/>
      <c r="L84" s="629">
        <v>8</v>
      </c>
      <c r="M84" s="630">
        <v>0</v>
      </c>
    </row>
    <row r="85" spans="1:13" ht="14.4" customHeight="1" x14ac:dyDescent="0.3">
      <c r="A85" s="625" t="s">
        <v>3018</v>
      </c>
      <c r="B85" s="626" t="s">
        <v>2826</v>
      </c>
      <c r="C85" s="626" t="s">
        <v>1672</v>
      </c>
      <c r="D85" s="626" t="s">
        <v>1673</v>
      </c>
      <c r="E85" s="626" t="s">
        <v>1674</v>
      </c>
      <c r="F85" s="629"/>
      <c r="G85" s="629"/>
      <c r="H85" s="642">
        <v>0</v>
      </c>
      <c r="I85" s="629">
        <v>9</v>
      </c>
      <c r="J85" s="629">
        <v>3733.65</v>
      </c>
      <c r="K85" s="642">
        <v>1</v>
      </c>
      <c r="L85" s="629">
        <v>9</v>
      </c>
      <c r="M85" s="630">
        <v>3733.65</v>
      </c>
    </row>
    <row r="86" spans="1:13" ht="14.4" customHeight="1" x14ac:dyDescent="0.3">
      <c r="A86" s="625" t="s">
        <v>3018</v>
      </c>
      <c r="B86" s="626" t="s">
        <v>4177</v>
      </c>
      <c r="C86" s="626" t="s">
        <v>3542</v>
      </c>
      <c r="D86" s="626" t="s">
        <v>3543</v>
      </c>
      <c r="E86" s="626" t="s">
        <v>3544</v>
      </c>
      <c r="F86" s="629"/>
      <c r="G86" s="629"/>
      <c r="H86" s="642">
        <v>0</v>
      </c>
      <c r="I86" s="629">
        <v>12</v>
      </c>
      <c r="J86" s="629">
        <v>1683</v>
      </c>
      <c r="K86" s="642">
        <v>1</v>
      </c>
      <c r="L86" s="629">
        <v>12</v>
      </c>
      <c r="M86" s="630">
        <v>1683</v>
      </c>
    </row>
    <row r="87" spans="1:13" ht="14.4" customHeight="1" x14ac:dyDescent="0.3">
      <c r="A87" s="625" t="s">
        <v>3018</v>
      </c>
      <c r="B87" s="626" t="s">
        <v>2829</v>
      </c>
      <c r="C87" s="626" t="s">
        <v>1523</v>
      </c>
      <c r="D87" s="626" t="s">
        <v>1524</v>
      </c>
      <c r="E87" s="626" t="s">
        <v>2830</v>
      </c>
      <c r="F87" s="629"/>
      <c r="G87" s="629"/>
      <c r="H87" s="642">
        <v>0</v>
      </c>
      <c r="I87" s="629">
        <v>9</v>
      </c>
      <c r="J87" s="629">
        <v>1090.44</v>
      </c>
      <c r="K87" s="642">
        <v>1</v>
      </c>
      <c r="L87" s="629">
        <v>9</v>
      </c>
      <c r="M87" s="630">
        <v>1090.44</v>
      </c>
    </row>
    <row r="88" spans="1:13" ht="14.4" customHeight="1" x14ac:dyDescent="0.3">
      <c r="A88" s="625" t="s">
        <v>3018</v>
      </c>
      <c r="B88" s="626" t="s">
        <v>4176</v>
      </c>
      <c r="C88" s="626" t="s">
        <v>3155</v>
      </c>
      <c r="D88" s="626" t="s">
        <v>3132</v>
      </c>
      <c r="E88" s="626" t="s">
        <v>1657</v>
      </c>
      <c r="F88" s="629"/>
      <c r="G88" s="629"/>
      <c r="H88" s="642">
        <v>0</v>
      </c>
      <c r="I88" s="629">
        <v>1</v>
      </c>
      <c r="J88" s="629">
        <v>190.87</v>
      </c>
      <c r="K88" s="642">
        <v>1</v>
      </c>
      <c r="L88" s="629">
        <v>1</v>
      </c>
      <c r="M88" s="630">
        <v>190.87</v>
      </c>
    </row>
    <row r="89" spans="1:13" ht="14.4" customHeight="1" x14ac:dyDescent="0.3">
      <c r="A89" s="625" t="s">
        <v>3018</v>
      </c>
      <c r="B89" s="626" t="s">
        <v>2837</v>
      </c>
      <c r="C89" s="626" t="s">
        <v>3499</v>
      </c>
      <c r="D89" s="626" t="s">
        <v>3500</v>
      </c>
      <c r="E89" s="626" t="s">
        <v>589</v>
      </c>
      <c r="F89" s="629">
        <v>4</v>
      </c>
      <c r="G89" s="629">
        <v>224.92</v>
      </c>
      <c r="H89" s="642">
        <v>1</v>
      </c>
      <c r="I89" s="629"/>
      <c r="J89" s="629"/>
      <c r="K89" s="642">
        <v>0</v>
      </c>
      <c r="L89" s="629">
        <v>4</v>
      </c>
      <c r="M89" s="630">
        <v>224.92</v>
      </c>
    </row>
    <row r="90" spans="1:13" ht="14.4" customHeight="1" x14ac:dyDescent="0.3">
      <c r="A90" s="625" t="s">
        <v>3018</v>
      </c>
      <c r="B90" s="626" t="s">
        <v>2837</v>
      </c>
      <c r="C90" s="626" t="s">
        <v>587</v>
      </c>
      <c r="D90" s="626" t="s">
        <v>588</v>
      </c>
      <c r="E90" s="626" t="s">
        <v>589</v>
      </c>
      <c r="F90" s="629">
        <v>4</v>
      </c>
      <c r="G90" s="629">
        <v>168.72</v>
      </c>
      <c r="H90" s="642">
        <v>1</v>
      </c>
      <c r="I90" s="629"/>
      <c r="J90" s="629"/>
      <c r="K90" s="642">
        <v>0</v>
      </c>
      <c r="L90" s="629">
        <v>4</v>
      </c>
      <c r="M90" s="630">
        <v>168.72</v>
      </c>
    </row>
    <row r="91" spans="1:13" ht="14.4" customHeight="1" x14ac:dyDescent="0.3">
      <c r="A91" s="625" t="s">
        <v>3018</v>
      </c>
      <c r="B91" s="626" t="s">
        <v>2841</v>
      </c>
      <c r="C91" s="626" t="s">
        <v>3481</v>
      </c>
      <c r="D91" s="626" t="s">
        <v>1581</v>
      </c>
      <c r="E91" s="626" t="s">
        <v>3482</v>
      </c>
      <c r="F91" s="629"/>
      <c r="G91" s="629"/>
      <c r="H91" s="642">
        <v>0</v>
      </c>
      <c r="I91" s="629">
        <v>2</v>
      </c>
      <c r="J91" s="629">
        <v>293.26</v>
      </c>
      <c r="K91" s="642">
        <v>1</v>
      </c>
      <c r="L91" s="629">
        <v>2</v>
      </c>
      <c r="M91" s="630">
        <v>293.26</v>
      </c>
    </row>
    <row r="92" spans="1:13" ht="14.4" customHeight="1" x14ac:dyDescent="0.3">
      <c r="A92" s="625" t="s">
        <v>3018</v>
      </c>
      <c r="B92" s="626" t="s">
        <v>2842</v>
      </c>
      <c r="C92" s="626" t="s">
        <v>3483</v>
      </c>
      <c r="D92" s="626" t="s">
        <v>1575</v>
      </c>
      <c r="E92" s="626" t="s">
        <v>1081</v>
      </c>
      <c r="F92" s="629">
        <v>1</v>
      </c>
      <c r="G92" s="629">
        <v>134.66</v>
      </c>
      <c r="H92" s="642">
        <v>1</v>
      </c>
      <c r="I92" s="629"/>
      <c r="J92" s="629"/>
      <c r="K92" s="642">
        <v>0</v>
      </c>
      <c r="L92" s="629">
        <v>1</v>
      </c>
      <c r="M92" s="630">
        <v>134.66</v>
      </c>
    </row>
    <row r="93" spans="1:13" ht="14.4" customHeight="1" x14ac:dyDescent="0.3">
      <c r="A93" s="625" t="s">
        <v>3018</v>
      </c>
      <c r="B93" s="626" t="s">
        <v>2842</v>
      </c>
      <c r="C93" s="626" t="s">
        <v>564</v>
      </c>
      <c r="D93" s="626" t="s">
        <v>2843</v>
      </c>
      <c r="E93" s="626" t="s">
        <v>2844</v>
      </c>
      <c r="F93" s="629">
        <v>3</v>
      </c>
      <c r="G93" s="629">
        <v>94.289999999999992</v>
      </c>
      <c r="H93" s="642">
        <v>1</v>
      </c>
      <c r="I93" s="629"/>
      <c r="J93" s="629"/>
      <c r="K93" s="642">
        <v>0</v>
      </c>
      <c r="L93" s="629">
        <v>3</v>
      </c>
      <c r="M93" s="630">
        <v>94.289999999999992</v>
      </c>
    </row>
    <row r="94" spans="1:13" ht="14.4" customHeight="1" x14ac:dyDescent="0.3">
      <c r="A94" s="625" t="s">
        <v>3018</v>
      </c>
      <c r="B94" s="626" t="s">
        <v>2842</v>
      </c>
      <c r="C94" s="626" t="s">
        <v>3047</v>
      </c>
      <c r="D94" s="626" t="s">
        <v>3048</v>
      </c>
      <c r="E94" s="626" t="s">
        <v>2107</v>
      </c>
      <c r="F94" s="629">
        <v>6</v>
      </c>
      <c r="G94" s="629">
        <v>251.33999999999997</v>
      </c>
      <c r="H94" s="642">
        <v>1</v>
      </c>
      <c r="I94" s="629"/>
      <c r="J94" s="629"/>
      <c r="K94" s="642">
        <v>0</v>
      </c>
      <c r="L94" s="629">
        <v>6</v>
      </c>
      <c r="M94" s="630">
        <v>251.33999999999997</v>
      </c>
    </row>
    <row r="95" spans="1:13" ht="14.4" customHeight="1" x14ac:dyDescent="0.3">
      <c r="A95" s="625" t="s">
        <v>3018</v>
      </c>
      <c r="B95" s="626" t="s">
        <v>2842</v>
      </c>
      <c r="C95" s="626" t="s">
        <v>1574</v>
      </c>
      <c r="D95" s="626" t="s">
        <v>1575</v>
      </c>
      <c r="E95" s="626" t="s">
        <v>604</v>
      </c>
      <c r="F95" s="629"/>
      <c r="G95" s="629"/>
      <c r="H95" s="642">
        <v>0</v>
      </c>
      <c r="I95" s="629">
        <v>14</v>
      </c>
      <c r="J95" s="629">
        <v>628.46</v>
      </c>
      <c r="K95" s="642">
        <v>1</v>
      </c>
      <c r="L95" s="629">
        <v>14</v>
      </c>
      <c r="M95" s="630">
        <v>628.46</v>
      </c>
    </row>
    <row r="96" spans="1:13" ht="14.4" customHeight="1" x14ac:dyDescent="0.3">
      <c r="A96" s="625" t="s">
        <v>3018</v>
      </c>
      <c r="B96" s="626" t="s">
        <v>2842</v>
      </c>
      <c r="C96" s="626" t="s">
        <v>3152</v>
      </c>
      <c r="D96" s="626" t="s">
        <v>3153</v>
      </c>
      <c r="E96" s="626" t="s">
        <v>1720</v>
      </c>
      <c r="F96" s="629"/>
      <c r="G96" s="629"/>
      <c r="H96" s="642">
        <v>0</v>
      </c>
      <c r="I96" s="629">
        <v>5</v>
      </c>
      <c r="J96" s="629">
        <v>300.10000000000002</v>
      </c>
      <c r="K96" s="642">
        <v>1</v>
      </c>
      <c r="L96" s="629">
        <v>5</v>
      </c>
      <c r="M96" s="630">
        <v>300.10000000000002</v>
      </c>
    </row>
    <row r="97" spans="1:13" ht="14.4" customHeight="1" x14ac:dyDescent="0.3">
      <c r="A97" s="625" t="s">
        <v>3018</v>
      </c>
      <c r="B97" s="626" t="s">
        <v>2842</v>
      </c>
      <c r="C97" s="626" t="s">
        <v>3228</v>
      </c>
      <c r="D97" s="626" t="s">
        <v>3229</v>
      </c>
      <c r="E97" s="626" t="s">
        <v>604</v>
      </c>
      <c r="F97" s="629">
        <v>6</v>
      </c>
      <c r="G97" s="629">
        <v>269.34000000000003</v>
      </c>
      <c r="H97" s="642">
        <v>1</v>
      </c>
      <c r="I97" s="629"/>
      <c r="J97" s="629"/>
      <c r="K97" s="642">
        <v>0</v>
      </c>
      <c r="L97" s="629">
        <v>6</v>
      </c>
      <c r="M97" s="630">
        <v>269.34000000000003</v>
      </c>
    </row>
    <row r="98" spans="1:13" ht="14.4" customHeight="1" x14ac:dyDescent="0.3">
      <c r="A98" s="625" t="s">
        <v>3018</v>
      </c>
      <c r="B98" s="626" t="s">
        <v>2846</v>
      </c>
      <c r="C98" s="626" t="s">
        <v>3472</v>
      </c>
      <c r="D98" s="626" t="s">
        <v>1666</v>
      </c>
      <c r="E98" s="626" t="s">
        <v>3403</v>
      </c>
      <c r="F98" s="629"/>
      <c r="G98" s="629"/>
      <c r="H98" s="642">
        <v>0</v>
      </c>
      <c r="I98" s="629">
        <v>1</v>
      </c>
      <c r="J98" s="629">
        <v>270.69</v>
      </c>
      <c r="K98" s="642">
        <v>1</v>
      </c>
      <c r="L98" s="629">
        <v>1</v>
      </c>
      <c r="M98" s="630">
        <v>270.69</v>
      </c>
    </row>
    <row r="99" spans="1:13" ht="14.4" customHeight="1" x14ac:dyDescent="0.3">
      <c r="A99" s="625" t="s">
        <v>3018</v>
      </c>
      <c r="B99" s="626" t="s">
        <v>2847</v>
      </c>
      <c r="C99" s="626" t="s">
        <v>1722</v>
      </c>
      <c r="D99" s="626" t="s">
        <v>1723</v>
      </c>
      <c r="E99" s="626" t="s">
        <v>1724</v>
      </c>
      <c r="F99" s="629"/>
      <c r="G99" s="629"/>
      <c r="H99" s="642">
        <v>0</v>
      </c>
      <c r="I99" s="629">
        <v>7</v>
      </c>
      <c r="J99" s="629">
        <v>387.66</v>
      </c>
      <c r="K99" s="642">
        <v>1</v>
      </c>
      <c r="L99" s="629">
        <v>7</v>
      </c>
      <c r="M99" s="630">
        <v>387.66</v>
      </c>
    </row>
    <row r="100" spans="1:13" ht="14.4" customHeight="1" x14ac:dyDescent="0.3">
      <c r="A100" s="625" t="s">
        <v>3018</v>
      </c>
      <c r="B100" s="626" t="s">
        <v>2847</v>
      </c>
      <c r="C100" s="626" t="s">
        <v>1770</v>
      </c>
      <c r="D100" s="626" t="s">
        <v>1723</v>
      </c>
      <c r="E100" s="626" t="s">
        <v>1771</v>
      </c>
      <c r="F100" s="629"/>
      <c r="G100" s="629"/>
      <c r="H100" s="642">
        <v>0</v>
      </c>
      <c r="I100" s="629">
        <v>2</v>
      </c>
      <c r="J100" s="629">
        <v>369.22</v>
      </c>
      <c r="K100" s="642">
        <v>1</v>
      </c>
      <c r="L100" s="629">
        <v>2</v>
      </c>
      <c r="M100" s="630">
        <v>369.22</v>
      </c>
    </row>
    <row r="101" spans="1:13" ht="14.4" customHeight="1" x14ac:dyDescent="0.3">
      <c r="A101" s="625" t="s">
        <v>3018</v>
      </c>
      <c r="B101" s="626" t="s">
        <v>2850</v>
      </c>
      <c r="C101" s="626" t="s">
        <v>1401</v>
      </c>
      <c r="D101" s="626" t="s">
        <v>1402</v>
      </c>
      <c r="E101" s="626" t="s">
        <v>2851</v>
      </c>
      <c r="F101" s="629">
        <v>1</v>
      </c>
      <c r="G101" s="629">
        <v>404.5</v>
      </c>
      <c r="H101" s="642">
        <v>1</v>
      </c>
      <c r="I101" s="629"/>
      <c r="J101" s="629"/>
      <c r="K101" s="642">
        <v>0</v>
      </c>
      <c r="L101" s="629">
        <v>1</v>
      </c>
      <c r="M101" s="630">
        <v>404.5</v>
      </c>
    </row>
    <row r="102" spans="1:13" ht="14.4" customHeight="1" x14ac:dyDescent="0.3">
      <c r="A102" s="625" t="s">
        <v>3018</v>
      </c>
      <c r="B102" s="626" t="s">
        <v>2852</v>
      </c>
      <c r="C102" s="626" t="s">
        <v>1534</v>
      </c>
      <c r="D102" s="626" t="s">
        <v>2853</v>
      </c>
      <c r="E102" s="626" t="s">
        <v>1536</v>
      </c>
      <c r="F102" s="629"/>
      <c r="G102" s="629"/>
      <c r="H102" s="642">
        <v>0</v>
      </c>
      <c r="I102" s="629">
        <v>16</v>
      </c>
      <c r="J102" s="629">
        <v>2157.44</v>
      </c>
      <c r="K102" s="642">
        <v>1</v>
      </c>
      <c r="L102" s="629">
        <v>16</v>
      </c>
      <c r="M102" s="630">
        <v>2157.44</v>
      </c>
    </row>
    <row r="103" spans="1:13" ht="14.4" customHeight="1" x14ac:dyDescent="0.3">
      <c r="A103" s="625" t="s">
        <v>3018</v>
      </c>
      <c r="B103" s="626" t="s">
        <v>2852</v>
      </c>
      <c r="C103" s="626" t="s">
        <v>3549</v>
      </c>
      <c r="D103" s="626" t="s">
        <v>2853</v>
      </c>
      <c r="E103" s="626" t="s">
        <v>3550</v>
      </c>
      <c r="F103" s="629">
        <v>1</v>
      </c>
      <c r="G103" s="629">
        <v>0</v>
      </c>
      <c r="H103" s="642"/>
      <c r="I103" s="629"/>
      <c r="J103" s="629"/>
      <c r="K103" s="642"/>
      <c r="L103" s="629">
        <v>1</v>
      </c>
      <c r="M103" s="630">
        <v>0</v>
      </c>
    </row>
    <row r="104" spans="1:13" ht="14.4" customHeight="1" x14ac:dyDescent="0.3">
      <c r="A104" s="625" t="s">
        <v>3018</v>
      </c>
      <c r="B104" s="626" t="s">
        <v>2852</v>
      </c>
      <c r="C104" s="626" t="s">
        <v>1591</v>
      </c>
      <c r="D104" s="626" t="s">
        <v>2856</v>
      </c>
      <c r="E104" s="626" t="s">
        <v>585</v>
      </c>
      <c r="F104" s="629"/>
      <c r="G104" s="629"/>
      <c r="H104" s="642">
        <v>0</v>
      </c>
      <c r="I104" s="629">
        <v>1</v>
      </c>
      <c r="J104" s="629">
        <v>101.16</v>
      </c>
      <c r="K104" s="642">
        <v>1</v>
      </c>
      <c r="L104" s="629">
        <v>1</v>
      </c>
      <c r="M104" s="630">
        <v>101.16</v>
      </c>
    </row>
    <row r="105" spans="1:13" ht="14.4" customHeight="1" x14ac:dyDescent="0.3">
      <c r="A105" s="625" t="s">
        <v>3018</v>
      </c>
      <c r="B105" s="626" t="s">
        <v>4178</v>
      </c>
      <c r="C105" s="626" t="s">
        <v>3539</v>
      </c>
      <c r="D105" s="626" t="s">
        <v>3213</v>
      </c>
      <c r="E105" s="626" t="s">
        <v>3540</v>
      </c>
      <c r="F105" s="629">
        <v>1</v>
      </c>
      <c r="G105" s="629">
        <v>642.23</v>
      </c>
      <c r="H105" s="642">
        <v>1</v>
      </c>
      <c r="I105" s="629"/>
      <c r="J105" s="629"/>
      <c r="K105" s="642">
        <v>0</v>
      </c>
      <c r="L105" s="629">
        <v>1</v>
      </c>
      <c r="M105" s="630">
        <v>642.23</v>
      </c>
    </row>
    <row r="106" spans="1:13" ht="14.4" customHeight="1" x14ac:dyDescent="0.3">
      <c r="A106" s="625" t="s">
        <v>3018</v>
      </c>
      <c r="B106" s="626" t="s">
        <v>4178</v>
      </c>
      <c r="C106" s="626" t="s">
        <v>3178</v>
      </c>
      <c r="D106" s="626" t="s">
        <v>3179</v>
      </c>
      <c r="E106" s="626" t="s">
        <v>593</v>
      </c>
      <c r="F106" s="629"/>
      <c r="G106" s="629"/>
      <c r="H106" s="642">
        <v>0</v>
      </c>
      <c r="I106" s="629">
        <v>1</v>
      </c>
      <c r="J106" s="629">
        <v>189.08</v>
      </c>
      <c r="K106" s="642">
        <v>1</v>
      </c>
      <c r="L106" s="629">
        <v>1</v>
      </c>
      <c r="M106" s="630">
        <v>189.08</v>
      </c>
    </row>
    <row r="107" spans="1:13" ht="14.4" customHeight="1" x14ac:dyDescent="0.3">
      <c r="A107" s="625" t="s">
        <v>3018</v>
      </c>
      <c r="B107" s="626" t="s">
        <v>2862</v>
      </c>
      <c r="C107" s="626" t="s">
        <v>3528</v>
      </c>
      <c r="D107" s="626" t="s">
        <v>3529</v>
      </c>
      <c r="E107" s="626" t="s">
        <v>3530</v>
      </c>
      <c r="F107" s="629"/>
      <c r="G107" s="629"/>
      <c r="H107" s="642">
        <v>0</v>
      </c>
      <c r="I107" s="629">
        <v>2</v>
      </c>
      <c r="J107" s="629">
        <v>862.28</v>
      </c>
      <c r="K107" s="642">
        <v>1</v>
      </c>
      <c r="L107" s="629">
        <v>2</v>
      </c>
      <c r="M107" s="630">
        <v>862.28</v>
      </c>
    </row>
    <row r="108" spans="1:13" ht="14.4" customHeight="1" x14ac:dyDescent="0.3">
      <c r="A108" s="625" t="s">
        <v>3018</v>
      </c>
      <c r="B108" s="626" t="s">
        <v>2863</v>
      </c>
      <c r="C108" s="626" t="s">
        <v>3562</v>
      </c>
      <c r="D108" s="626" t="s">
        <v>3367</v>
      </c>
      <c r="E108" s="626" t="s">
        <v>3563</v>
      </c>
      <c r="F108" s="629">
        <v>1</v>
      </c>
      <c r="G108" s="629">
        <v>323.43</v>
      </c>
      <c r="H108" s="642">
        <v>1</v>
      </c>
      <c r="I108" s="629"/>
      <c r="J108" s="629"/>
      <c r="K108" s="642">
        <v>0</v>
      </c>
      <c r="L108" s="629">
        <v>1</v>
      </c>
      <c r="M108" s="630">
        <v>323.43</v>
      </c>
    </row>
    <row r="109" spans="1:13" ht="14.4" customHeight="1" x14ac:dyDescent="0.3">
      <c r="A109" s="625" t="s">
        <v>3018</v>
      </c>
      <c r="B109" s="626" t="s">
        <v>4179</v>
      </c>
      <c r="C109" s="626" t="s">
        <v>3532</v>
      </c>
      <c r="D109" s="626" t="s">
        <v>3533</v>
      </c>
      <c r="E109" s="626" t="s">
        <v>1260</v>
      </c>
      <c r="F109" s="629"/>
      <c r="G109" s="629"/>
      <c r="H109" s="642">
        <v>0</v>
      </c>
      <c r="I109" s="629">
        <v>2</v>
      </c>
      <c r="J109" s="629">
        <v>501.24</v>
      </c>
      <c r="K109" s="642">
        <v>1</v>
      </c>
      <c r="L109" s="629">
        <v>2</v>
      </c>
      <c r="M109" s="630">
        <v>501.24</v>
      </c>
    </row>
    <row r="110" spans="1:13" ht="14.4" customHeight="1" x14ac:dyDescent="0.3">
      <c r="A110" s="625" t="s">
        <v>3018</v>
      </c>
      <c r="B110" s="626" t="s">
        <v>4171</v>
      </c>
      <c r="C110" s="626" t="s">
        <v>3557</v>
      </c>
      <c r="D110" s="626" t="s">
        <v>3558</v>
      </c>
      <c r="E110" s="626" t="s">
        <v>3559</v>
      </c>
      <c r="F110" s="629"/>
      <c r="G110" s="629"/>
      <c r="H110" s="642">
        <v>0</v>
      </c>
      <c r="I110" s="629">
        <v>3</v>
      </c>
      <c r="J110" s="629">
        <v>1093.9000000000001</v>
      </c>
      <c r="K110" s="642">
        <v>1</v>
      </c>
      <c r="L110" s="629">
        <v>3</v>
      </c>
      <c r="M110" s="630">
        <v>1093.9000000000001</v>
      </c>
    </row>
    <row r="111" spans="1:13" ht="14.4" customHeight="1" x14ac:dyDescent="0.3">
      <c r="A111" s="625" t="s">
        <v>3018</v>
      </c>
      <c r="B111" s="626" t="s">
        <v>2864</v>
      </c>
      <c r="C111" s="626" t="s">
        <v>3473</v>
      </c>
      <c r="D111" s="626" t="s">
        <v>3045</v>
      </c>
      <c r="E111" s="626" t="s">
        <v>3215</v>
      </c>
      <c r="F111" s="629">
        <v>3</v>
      </c>
      <c r="G111" s="629">
        <v>2290.4899999999998</v>
      </c>
      <c r="H111" s="642">
        <v>1</v>
      </c>
      <c r="I111" s="629"/>
      <c r="J111" s="629"/>
      <c r="K111" s="642">
        <v>0</v>
      </c>
      <c r="L111" s="629">
        <v>3</v>
      </c>
      <c r="M111" s="630">
        <v>2290.4899999999998</v>
      </c>
    </row>
    <row r="112" spans="1:13" ht="14.4" customHeight="1" x14ac:dyDescent="0.3">
      <c r="A112" s="625" t="s">
        <v>3018</v>
      </c>
      <c r="B112" s="626" t="s">
        <v>2864</v>
      </c>
      <c r="C112" s="626" t="s">
        <v>1626</v>
      </c>
      <c r="D112" s="626" t="s">
        <v>2865</v>
      </c>
      <c r="E112" s="626" t="s">
        <v>601</v>
      </c>
      <c r="F112" s="629"/>
      <c r="G112" s="629"/>
      <c r="H112" s="642">
        <v>0</v>
      </c>
      <c r="I112" s="629">
        <v>1</v>
      </c>
      <c r="J112" s="629">
        <v>238.81</v>
      </c>
      <c r="K112" s="642">
        <v>1</v>
      </c>
      <c r="L112" s="629">
        <v>1</v>
      </c>
      <c r="M112" s="630">
        <v>238.81</v>
      </c>
    </row>
    <row r="113" spans="1:13" ht="14.4" customHeight="1" x14ac:dyDescent="0.3">
      <c r="A113" s="625" t="s">
        <v>3018</v>
      </c>
      <c r="B113" s="626" t="s">
        <v>2864</v>
      </c>
      <c r="C113" s="626" t="s">
        <v>1707</v>
      </c>
      <c r="D113" s="626" t="s">
        <v>1712</v>
      </c>
      <c r="E113" s="626" t="s">
        <v>1742</v>
      </c>
      <c r="F113" s="629"/>
      <c r="G113" s="629"/>
      <c r="H113" s="642">
        <v>0</v>
      </c>
      <c r="I113" s="629">
        <v>1</v>
      </c>
      <c r="J113" s="629">
        <v>367.41</v>
      </c>
      <c r="K113" s="642">
        <v>1</v>
      </c>
      <c r="L113" s="629">
        <v>1</v>
      </c>
      <c r="M113" s="630">
        <v>367.41</v>
      </c>
    </row>
    <row r="114" spans="1:13" ht="14.4" customHeight="1" x14ac:dyDescent="0.3">
      <c r="A114" s="625" t="s">
        <v>3018</v>
      </c>
      <c r="B114" s="626" t="s">
        <v>2867</v>
      </c>
      <c r="C114" s="626" t="s">
        <v>3554</v>
      </c>
      <c r="D114" s="626" t="s">
        <v>3555</v>
      </c>
      <c r="E114" s="626" t="s">
        <v>1720</v>
      </c>
      <c r="F114" s="629">
        <v>2</v>
      </c>
      <c r="G114" s="629">
        <v>524.82000000000005</v>
      </c>
      <c r="H114" s="642">
        <v>1</v>
      </c>
      <c r="I114" s="629"/>
      <c r="J114" s="629"/>
      <c r="K114" s="642">
        <v>0</v>
      </c>
      <c r="L114" s="629">
        <v>2</v>
      </c>
      <c r="M114" s="630">
        <v>524.82000000000005</v>
      </c>
    </row>
    <row r="115" spans="1:13" ht="14.4" customHeight="1" x14ac:dyDescent="0.3">
      <c r="A115" s="625" t="s">
        <v>3018</v>
      </c>
      <c r="B115" s="626" t="s">
        <v>2867</v>
      </c>
      <c r="C115" s="626" t="s">
        <v>1648</v>
      </c>
      <c r="D115" s="626" t="s">
        <v>1649</v>
      </c>
      <c r="E115" s="626" t="s">
        <v>601</v>
      </c>
      <c r="F115" s="629"/>
      <c r="G115" s="629"/>
      <c r="H115" s="642">
        <v>0</v>
      </c>
      <c r="I115" s="629">
        <v>2</v>
      </c>
      <c r="J115" s="629">
        <v>734.82</v>
      </c>
      <c r="K115" s="642">
        <v>1</v>
      </c>
      <c r="L115" s="629">
        <v>2</v>
      </c>
      <c r="M115" s="630">
        <v>734.82</v>
      </c>
    </row>
    <row r="116" spans="1:13" ht="14.4" customHeight="1" x14ac:dyDescent="0.3">
      <c r="A116" s="625" t="s">
        <v>3018</v>
      </c>
      <c r="B116" s="626" t="s">
        <v>2867</v>
      </c>
      <c r="C116" s="626" t="s">
        <v>3214</v>
      </c>
      <c r="D116" s="626" t="s">
        <v>1649</v>
      </c>
      <c r="E116" s="626" t="s">
        <v>3215</v>
      </c>
      <c r="F116" s="629"/>
      <c r="G116" s="629"/>
      <c r="H116" s="642">
        <v>0</v>
      </c>
      <c r="I116" s="629">
        <v>2</v>
      </c>
      <c r="J116" s="629">
        <v>2151.5100000000002</v>
      </c>
      <c r="K116" s="642">
        <v>1</v>
      </c>
      <c r="L116" s="629">
        <v>2</v>
      </c>
      <c r="M116" s="630">
        <v>2151.5100000000002</v>
      </c>
    </row>
    <row r="117" spans="1:13" ht="14.4" customHeight="1" x14ac:dyDescent="0.3">
      <c r="A117" s="625" t="s">
        <v>3018</v>
      </c>
      <c r="B117" s="626" t="s">
        <v>2867</v>
      </c>
      <c r="C117" s="626" t="s">
        <v>1740</v>
      </c>
      <c r="D117" s="626" t="s">
        <v>1741</v>
      </c>
      <c r="E117" s="626" t="s">
        <v>1742</v>
      </c>
      <c r="F117" s="629"/>
      <c r="G117" s="629"/>
      <c r="H117" s="642">
        <v>0</v>
      </c>
      <c r="I117" s="629">
        <v>1</v>
      </c>
      <c r="J117" s="629">
        <v>565.23</v>
      </c>
      <c r="K117" s="642">
        <v>1</v>
      </c>
      <c r="L117" s="629">
        <v>1</v>
      </c>
      <c r="M117" s="630">
        <v>565.23</v>
      </c>
    </row>
    <row r="118" spans="1:13" ht="14.4" customHeight="1" x14ac:dyDescent="0.3">
      <c r="A118" s="625" t="s">
        <v>3018</v>
      </c>
      <c r="B118" s="626" t="s">
        <v>2961</v>
      </c>
      <c r="C118" s="626" t="s">
        <v>3475</v>
      </c>
      <c r="D118" s="626" t="s">
        <v>3476</v>
      </c>
      <c r="E118" s="626" t="s">
        <v>1260</v>
      </c>
      <c r="F118" s="629"/>
      <c r="G118" s="629"/>
      <c r="H118" s="642">
        <v>0</v>
      </c>
      <c r="I118" s="629">
        <v>1</v>
      </c>
      <c r="J118" s="629">
        <v>772.93</v>
      </c>
      <c r="K118" s="642">
        <v>1</v>
      </c>
      <c r="L118" s="629">
        <v>1</v>
      </c>
      <c r="M118" s="630">
        <v>772.93</v>
      </c>
    </row>
    <row r="119" spans="1:13" ht="14.4" customHeight="1" x14ac:dyDescent="0.3">
      <c r="A119" s="625" t="s">
        <v>3018</v>
      </c>
      <c r="B119" s="626" t="s">
        <v>2874</v>
      </c>
      <c r="C119" s="626" t="s">
        <v>3524</v>
      </c>
      <c r="D119" s="626" t="s">
        <v>3525</v>
      </c>
      <c r="E119" s="626" t="s">
        <v>3526</v>
      </c>
      <c r="F119" s="629"/>
      <c r="G119" s="629"/>
      <c r="H119" s="642">
        <v>0</v>
      </c>
      <c r="I119" s="629">
        <v>2</v>
      </c>
      <c r="J119" s="629">
        <v>173.52</v>
      </c>
      <c r="K119" s="642">
        <v>1</v>
      </c>
      <c r="L119" s="629">
        <v>2</v>
      </c>
      <c r="M119" s="630">
        <v>173.52</v>
      </c>
    </row>
    <row r="120" spans="1:13" ht="14.4" customHeight="1" x14ac:dyDescent="0.3">
      <c r="A120" s="625" t="s">
        <v>3018</v>
      </c>
      <c r="B120" s="626" t="s">
        <v>2881</v>
      </c>
      <c r="C120" s="626" t="s">
        <v>1915</v>
      </c>
      <c r="D120" s="626" t="s">
        <v>2882</v>
      </c>
      <c r="E120" s="626" t="s">
        <v>2883</v>
      </c>
      <c r="F120" s="629"/>
      <c r="G120" s="629"/>
      <c r="H120" s="642">
        <v>0</v>
      </c>
      <c r="I120" s="629">
        <v>1</v>
      </c>
      <c r="J120" s="629">
        <v>333.31</v>
      </c>
      <c r="K120" s="642">
        <v>1</v>
      </c>
      <c r="L120" s="629">
        <v>1</v>
      </c>
      <c r="M120" s="630">
        <v>333.31</v>
      </c>
    </row>
    <row r="121" spans="1:13" ht="14.4" customHeight="1" x14ac:dyDescent="0.3">
      <c r="A121" s="625" t="s">
        <v>3018</v>
      </c>
      <c r="B121" s="626" t="s">
        <v>2921</v>
      </c>
      <c r="C121" s="626" t="s">
        <v>3469</v>
      </c>
      <c r="D121" s="626" t="s">
        <v>2922</v>
      </c>
      <c r="E121" s="626" t="s">
        <v>3290</v>
      </c>
      <c r="F121" s="629">
        <v>1</v>
      </c>
      <c r="G121" s="629">
        <v>89.58</v>
      </c>
      <c r="H121" s="642">
        <v>1</v>
      </c>
      <c r="I121" s="629"/>
      <c r="J121" s="629"/>
      <c r="K121" s="642">
        <v>0</v>
      </c>
      <c r="L121" s="629">
        <v>1</v>
      </c>
      <c r="M121" s="630">
        <v>89.58</v>
      </c>
    </row>
    <row r="122" spans="1:13" ht="14.4" customHeight="1" x14ac:dyDescent="0.3">
      <c r="A122" s="625" t="s">
        <v>3018</v>
      </c>
      <c r="B122" s="626" t="s">
        <v>2921</v>
      </c>
      <c r="C122" s="626" t="s">
        <v>560</v>
      </c>
      <c r="D122" s="626" t="s">
        <v>2922</v>
      </c>
      <c r="E122" s="626" t="s">
        <v>2923</v>
      </c>
      <c r="F122" s="629">
        <v>2</v>
      </c>
      <c r="G122" s="629">
        <v>92.43</v>
      </c>
      <c r="H122" s="642">
        <v>1</v>
      </c>
      <c r="I122" s="629"/>
      <c r="J122" s="629"/>
      <c r="K122" s="642">
        <v>0</v>
      </c>
      <c r="L122" s="629">
        <v>2</v>
      </c>
      <c r="M122" s="630">
        <v>92.43</v>
      </c>
    </row>
    <row r="123" spans="1:13" ht="14.4" customHeight="1" x14ac:dyDescent="0.3">
      <c r="A123" s="625" t="s">
        <v>3018</v>
      </c>
      <c r="B123" s="626" t="s">
        <v>4172</v>
      </c>
      <c r="C123" s="626" t="s">
        <v>3436</v>
      </c>
      <c r="D123" s="626" t="s">
        <v>3437</v>
      </c>
      <c r="E123" s="626" t="s">
        <v>3208</v>
      </c>
      <c r="F123" s="629"/>
      <c r="G123" s="629"/>
      <c r="H123" s="642">
        <v>0</v>
      </c>
      <c r="I123" s="629">
        <v>2</v>
      </c>
      <c r="J123" s="629">
        <v>196.46</v>
      </c>
      <c r="K123" s="642">
        <v>1</v>
      </c>
      <c r="L123" s="629">
        <v>2</v>
      </c>
      <c r="M123" s="630">
        <v>196.46</v>
      </c>
    </row>
    <row r="124" spans="1:13" ht="14.4" customHeight="1" x14ac:dyDescent="0.3">
      <c r="A124" s="625" t="s">
        <v>3018</v>
      </c>
      <c r="B124" s="626" t="s">
        <v>4172</v>
      </c>
      <c r="C124" s="626" t="s">
        <v>3571</v>
      </c>
      <c r="D124" s="626" t="s">
        <v>3437</v>
      </c>
      <c r="E124" s="626" t="s">
        <v>3353</v>
      </c>
      <c r="F124" s="629"/>
      <c r="G124" s="629"/>
      <c r="H124" s="642">
        <v>0</v>
      </c>
      <c r="I124" s="629">
        <v>2</v>
      </c>
      <c r="J124" s="629">
        <v>415.06</v>
      </c>
      <c r="K124" s="642">
        <v>1</v>
      </c>
      <c r="L124" s="629">
        <v>2</v>
      </c>
      <c r="M124" s="630">
        <v>415.06</v>
      </c>
    </row>
    <row r="125" spans="1:13" ht="14.4" customHeight="1" x14ac:dyDescent="0.3">
      <c r="A125" s="625" t="s">
        <v>3018</v>
      </c>
      <c r="B125" s="626" t="s">
        <v>2932</v>
      </c>
      <c r="C125" s="626" t="s">
        <v>3470</v>
      </c>
      <c r="D125" s="626" t="s">
        <v>3471</v>
      </c>
      <c r="E125" s="626" t="s">
        <v>2934</v>
      </c>
      <c r="F125" s="629">
        <v>9</v>
      </c>
      <c r="G125" s="629">
        <v>62.820000000000007</v>
      </c>
      <c r="H125" s="642">
        <v>1</v>
      </c>
      <c r="I125" s="629"/>
      <c r="J125" s="629"/>
      <c r="K125" s="642">
        <v>0</v>
      </c>
      <c r="L125" s="629">
        <v>9</v>
      </c>
      <c r="M125" s="630">
        <v>62.820000000000007</v>
      </c>
    </row>
    <row r="126" spans="1:13" ht="14.4" customHeight="1" x14ac:dyDescent="0.3">
      <c r="A126" s="625" t="s">
        <v>3018</v>
      </c>
      <c r="B126" s="626" t="s">
        <v>2942</v>
      </c>
      <c r="C126" s="626" t="s">
        <v>1688</v>
      </c>
      <c r="D126" s="626" t="s">
        <v>1689</v>
      </c>
      <c r="E126" s="626" t="s">
        <v>2943</v>
      </c>
      <c r="F126" s="629"/>
      <c r="G126" s="629"/>
      <c r="H126" s="642">
        <v>0</v>
      </c>
      <c r="I126" s="629">
        <v>1</v>
      </c>
      <c r="J126" s="629">
        <v>94.8</v>
      </c>
      <c r="K126" s="642">
        <v>1</v>
      </c>
      <c r="L126" s="629">
        <v>1</v>
      </c>
      <c r="M126" s="630">
        <v>94.8</v>
      </c>
    </row>
    <row r="127" spans="1:13" ht="14.4" customHeight="1" x14ac:dyDescent="0.3">
      <c r="A127" s="625" t="s">
        <v>3018</v>
      </c>
      <c r="B127" s="626" t="s">
        <v>2997</v>
      </c>
      <c r="C127" s="626" t="s">
        <v>3516</v>
      </c>
      <c r="D127" s="626" t="s">
        <v>2443</v>
      </c>
      <c r="E127" s="626" t="s">
        <v>1081</v>
      </c>
      <c r="F127" s="629"/>
      <c r="G127" s="629"/>
      <c r="H127" s="642">
        <v>0</v>
      </c>
      <c r="I127" s="629">
        <v>2</v>
      </c>
      <c r="J127" s="629">
        <v>826.44</v>
      </c>
      <c r="K127" s="642">
        <v>1</v>
      </c>
      <c r="L127" s="629">
        <v>2</v>
      </c>
      <c r="M127" s="630">
        <v>826.44</v>
      </c>
    </row>
    <row r="128" spans="1:13" ht="14.4" customHeight="1" x14ac:dyDescent="0.3">
      <c r="A128" s="625" t="s">
        <v>3018</v>
      </c>
      <c r="B128" s="626" t="s">
        <v>2997</v>
      </c>
      <c r="C128" s="626" t="s">
        <v>3517</v>
      </c>
      <c r="D128" s="626" t="s">
        <v>3518</v>
      </c>
      <c r="E128" s="626" t="s">
        <v>3519</v>
      </c>
      <c r="F128" s="629">
        <v>1</v>
      </c>
      <c r="G128" s="629">
        <v>0</v>
      </c>
      <c r="H128" s="642"/>
      <c r="I128" s="629"/>
      <c r="J128" s="629"/>
      <c r="K128" s="642"/>
      <c r="L128" s="629">
        <v>1</v>
      </c>
      <c r="M128" s="630">
        <v>0</v>
      </c>
    </row>
    <row r="129" spans="1:13" ht="14.4" customHeight="1" x14ac:dyDescent="0.3">
      <c r="A129" s="625" t="s">
        <v>3019</v>
      </c>
      <c r="B129" s="626" t="s">
        <v>2821</v>
      </c>
      <c r="C129" s="626" t="s">
        <v>1715</v>
      </c>
      <c r="D129" s="626" t="s">
        <v>2822</v>
      </c>
      <c r="E129" s="626" t="s">
        <v>2823</v>
      </c>
      <c r="F129" s="629"/>
      <c r="G129" s="629"/>
      <c r="H129" s="642">
        <v>0</v>
      </c>
      <c r="I129" s="629">
        <v>4</v>
      </c>
      <c r="J129" s="629">
        <v>625</v>
      </c>
      <c r="K129" s="642">
        <v>1</v>
      </c>
      <c r="L129" s="629">
        <v>4</v>
      </c>
      <c r="M129" s="630">
        <v>625</v>
      </c>
    </row>
    <row r="130" spans="1:13" ht="14.4" customHeight="1" x14ac:dyDescent="0.3">
      <c r="A130" s="625" t="s">
        <v>3019</v>
      </c>
      <c r="B130" s="626" t="s">
        <v>2821</v>
      </c>
      <c r="C130" s="626" t="s">
        <v>1630</v>
      </c>
      <c r="D130" s="626" t="s">
        <v>2824</v>
      </c>
      <c r="E130" s="626" t="s">
        <v>1661</v>
      </c>
      <c r="F130" s="629"/>
      <c r="G130" s="629"/>
      <c r="H130" s="642">
        <v>0</v>
      </c>
      <c r="I130" s="629">
        <v>1</v>
      </c>
      <c r="J130" s="629">
        <v>193.14</v>
      </c>
      <c r="K130" s="642">
        <v>1</v>
      </c>
      <c r="L130" s="629">
        <v>1</v>
      </c>
      <c r="M130" s="630">
        <v>193.14</v>
      </c>
    </row>
    <row r="131" spans="1:13" ht="14.4" customHeight="1" x14ac:dyDescent="0.3">
      <c r="A131" s="625" t="s">
        <v>3019</v>
      </c>
      <c r="B131" s="626" t="s">
        <v>2826</v>
      </c>
      <c r="C131" s="626" t="s">
        <v>3197</v>
      </c>
      <c r="D131" s="626" t="s">
        <v>3196</v>
      </c>
      <c r="E131" s="626"/>
      <c r="F131" s="629">
        <v>1</v>
      </c>
      <c r="G131" s="629">
        <v>1492.58</v>
      </c>
      <c r="H131" s="642">
        <v>1</v>
      </c>
      <c r="I131" s="629"/>
      <c r="J131" s="629"/>
      <c r="K131" s="642">
        <v>0</v>
      </c>
      <c r="L131" s="629">
        <v>1</v>
      </c>
      <c r="M131" s="630">
        <v>1492.58</v>
      </c>
    </row>
    <row r="132" spans="1:13" ht="14.4" customHeight="1" x14ac:dyDescent="0.3">
      <c r="A132" s="625" t="s">
        <v>3019</v>
      </c>
      <c r="B132" s="626" t="s">
        <v>2826</v>
      </c>
      <c r="C132" s="626" t="s">
        <v>1672</v>
      </c>
      <c r="D132" s="626" t="s">
        <v>1673</v>
      </c>
      <c r="E132" s="626" t="s">
        <v>1674</v>
      </c>
      <c r="F132" s="629"/>
      <c r="G132" s="629"/>
      <c r="H132" s="642">
        <v>0</v>
      </c>
      <c r="I132" s="629">
        <v>5</v>
      </c>
      <c r="J132" s="629">
        <v>2074.25</v>
      </c>
      <c r="K132" s="642">
        <v>1</v>
      </c>
      <c r="L132" s="629">
        <v>5</v>
      </c>
      <c r="M132" s="630">
        <v>2074.25</v>
      </c>
    </row>
    <row r="133" spans="1:13" ht="14.4" customHeight="1" x14ac:dyDescent="0.3">
      <c r="A133" s="625" t="s">
        <v>3019</v>
      </c>
      <c r="B133" s="626" t="s">
        <v>2829</v>
      </c>
      <c r="C133" s="626" t="s">
        <v>1523</v>
      </c>
      <c r="D133" s="626" t="s">
        <v>1524</v>
      </c>
      <c r="E133" s="626" t="s">
        <v>2830</v>
      </c>
      <c r="F133" s="629"/>
      <c r="G133" s="629"/>
      <c r="H133" s="642">
        <v>0</v>
      </c>
      <c r="I133" s="629">
        <v>4</v>
      </c>
      <c r="J133" s="629">
        <v>484.64</v>
      </c>
      <c r="K133" s="642">
        <v>1</v>
      </c>
      <c r="L133" s="629">
        <v>4</v>
      </c>
      <c r="M133" s="630">
        <v>484.64</v>
      </c>
    </row>
    <row r="134" spans="1:13" ht="14.4" customHeight="1" x14ac:dyDescent="0.3">
      <c r="A134" s="625" t="s">
        <v>3019</v>
      </c>
      <c r="B134" s="626" t="s">
        <v>4176</v>
      </c>
      <c r="C134" s="626" t="s">
        <v>3187</v>
      </c>
      <c r="D134" s="626" t="s">
        <v>3188</v>
      </c>
      <c r="E134" s="626" t="s">
        <v>1678</v>
      </c>
      <c r="F134" s="629"/>
      <c r="G134" s="629"/>
      <c r="H134" s="642">
        <v>0</v>
      </c>
      <c r="I134" s="629">
        <v>1</v>
      </c>
      <c r="J134" s="629">
        <v>254.43</v>
      </c>
      <c r="K134" s="642">
        <v>1</v>
      </c>
      <c r="L134" s="629">
        <v>1</v>
      </c>
      <c r="M134" s="630">
        <v>254.43</v>
      </c>
    </row>
    <row r="135" spans="1:13" ht="14.4" customHeight="1" x14ac:dyDescent="0.3">
      <c r="A135" s="625" t="s">
        <v>3019</v>
      </c>
      <c r="B135" s="626" t="s">
        <v>2842</v>
      </c>
      <c r="C135" s="626" t="s">
        <v>1574</v>
      </c>
      <c r="D135" s="626" t="s">
        <v>1575</v>
      </c>
      <c r="E135" s="626" t="s">
        <v>604</v>
      </c>
      <c r="F135" s="629"/>
      <c r="G135" s="629"/>
      <c r="H135" s="642">
        <v>0</v>
      </c>
      <c r="I135" s="629">
        <v>5</v>
      </c>
      <c r="J135" s="629">
        <v>224.45000000000002</v>
      </c>
      <c r="K135" s="642">
        <v>1</v>
      </c>
      <c r="L135" s="629">
        <v>5</v>
      </c>
      <c r="M135" s="630">
        <v>224.45000000000002</v>
      </c>
    </row>
    <row r="136" spans="1:13" ht="14.4" customHeight="1" x14ac:dyDescent="0.3">
      <c r="A136" s="625" t="s">
        <v>3019</v>
      </c>
      <c r="B136" s="626" t="s">
        <v>2842</v>
      </c>
      <c r="C136" s="626" t="s">
        <v>3152</v>
      </c>
      <c r="D136" s="626" t="s">
        <v>3153</v>
      </c>
      <c r="E136" s="626" t="s">
        <v>1720</v>
      </c>
      <c r="F136" s="629"/>
      <c r="G136" s="629"/>
      <c r="H136" s="642">
        <v>0</v>
      </c>
      <c r="I136" s="629">
        <v>1</v>
      </c>
      <c r="J136" s="629">
        <v>60.02</v>
      </c>
      <c r="K136" s="642">
        <v>1</v>
      </c>
      <c r="L136" s="629">
        <v>1</v>
      </c>
      <c r="M136" s="630">
        <v>60.02</v>
      </c>
    </row>
    <row r="137" spans="1:13" ht="14.4" customHeight="1" x14ac:dyDescent="0.3">
      <c r="A137" s="625" t="s">
        <v>3019</v>
      </c>
      <c r="B137" s="626" t="s">
        <v>2847</v>
      </c>
      <c r="C137" s="626" t="s">
        <v>1722</v>
      </c>
      <c r="D137" s="626" t="s">
        <v>1723</v>
      </c>
      <c r="E137" s="626" t="s">
        <v>1724</v>
      </c>
      <c r="F137" s="629"/>
      <c r="G137" s="629"/>
      <c r="H137" s="642">
        <v>0</v>
      </c>
      <c r="I137" s="629">
        <v>1</v>
      </c>
      <c r="J137" s="629">
        <v>55.38</v>
      </c>
      <c r="K137" s="642">
        <v>1</v>
      </c>
      <c r="L137" s="629">
        <v>1</v>
      </c>
      <c r="M137" s="630">
        <v>55.38</v>
      </c>
    </row>
    <row r="138" spans="1:13" ht="14.4" customHeight="1" x14ac:dyDescent="0.3">
      <c r="A138" s="625" t="s">
        <v>3019</v>
      </c>
      <c r="B138" s="626" t="s">
        <v>2849</v>
      </c>
      <c r="C138" s="626" t="s">
        <v>3602</v>
      </c>
      <c r="D138" s="626" t="s">
        <v>3603</v>
      </c>
      <c r="E138" s="626" t="s">
        <v>2855</v>
      </c>
      <c r="F138" s="629">
        <v>6</v>
      </c>
      <c r="G138" s="629">
        <v>109.02000000000001</v>
      </c>
      <c r="H138" s="642">
        <v>1</v>
      </c>
      <c r="I138" s="629"/>
      <c r="J138" s="629"/>
      <c r="K138" s="642">
        <v>0</v>
      </c>
      <c r="L138" s="629">
        <v>6</v>
      </c>
      <c r="M138" s="630">
        <v>109.02000000000001</v>
      </c>
    </row>
    <row r="139" spans="1:13" ht="14.4" customHeight="1" x14ac:dyDescent="0.3">
      <c r="A139" s="625" t="s">
        <v>3019</v>
      </c>
      <c r="B139" s="626" t="s">
        <v>2849</v>
      </c>
      <c r="C139" s="626" t="s">
        <v>3604</v>
      </c>
      <c r="D139" s="626" t="s">
        <v>3603</v>
      </c>
      <c r="E139" s="626" t="s">
        <v>3605</v>
      </c>
      <c r="F139" s="629">
        <v>1</v>
      </c>
      <c r="G139" s="629">
        <v>0</v>
      </c>
      <c r="H139" s="642"/>
      <c r="I139" s="629"/>
      <c r="J139" s="629"/>
      <c r="K139" s="642"/>
      <c r="L139" s="629">
        <v>1</v>
      </c>
      <c r="M139" s="630">
        <v>0</v>
      </c>
    </row>
    <row r="140" spans="1:13" ht="14.4" customHeight="1" x14ac:dyDescent="0.3">
      <c r="A140" s="625" t="s">
        <v>3019</v>
      </c>
      <c r="B140" s="626" t="s">
        <v>2850</v>
      </c>
      <c r="C140" s="626" t="s">
        <v>1676</v>
      </c>
      <c r="D140" s="626" t="s">
        <v>1677</v>
      </c>
      <c r="E140" s="626" t="s">
        <v>1678</v>
      </c>
      <c r="F140" s="629"/>
      <c r="G140" s="629"/>
      <c r="H140" s="642">
        <v>0</v>
      </c>
      <c r="I140" s="629">
        <v>1</v>
      </c>
      <c r="J140" s="629">
        <v>101.16</v>
      </c>
      <c r="K140" s="642">
        <v>1</v>
      </c>
      <c r="L140" s="629">
        <v>1</v>
      </c>
      <c r="M140" s="630">
        <v>101.16</v>
      </c>
    </row>
    <row r="141" spans="1:13" ht="14.4" customHeight="1" x14ac:dyDescent="0.3">
      <c r="A141" s="625" t="s">
        <v>3019</v>
      </c>
      <c r="B141" s="626" t="s">
        <v>2852</v>
      </c>
      <c r="C141" s="626" t="s">
        <v>3100</v>
      </c>
      <c r="D141" s="626" t="s">
        <v>1516</v>
      </c>
      <c r="E141" s="626" t="s">
        <v>2855</v>
      </c>
      <c r="F141" s="629"/>
      <c r="G141" s="629"/>
      <c r="H141" s="642">
        <v>0</v>
      </c>
      <c r="I141" s="629">
        <v>1</v>
      </c>
      <c r="J141" s="629">
        <v>75.86</v>
      </c>
      <c r="K141" s="642">
        <v>1</v>
      </c>
      <c r="L141" s="629">
        <v>1</v>
      </c>
      <c r="M141" s="630">
        <v>75.86</v>
      </c>
    </row>
    <row r="142" spans="1:13" ht="14.4" customHeight="1" x14ac:dyDescent="0.3">
      <c r="A142" s="625" t="s">
        <v>3019</v>
      </c>
      <c r="B142" s="626" t="s">
        <v>2852</v>
      </c>
      <c r="C142" s="626" t="s">
        <v>1591</v>
      </c>
      <c r="D142" s="626" t="s">
        <v>2856</v>
      </c>
      <c r="E142" s="626" t="s">
        <v>585</v>
      </c>
      <c r="F142" s="629"/>
      <c r="G142" s="629"/>
      <c r="H142" s="642">
        <v>0</v>
      </c>
      <c r="I142" s="629">
        <v>1</v>
      </c>
      <c r="J142" s="629">
        <v>101.16</v>
      </c>
      <c r="K142" s="642">
        <v>1</v>
      </c>
      <c r="L142" s="629">
        <v>1</v>
      </c>
      <c r="M142" s="630">
        <v>101.16</v>
      </c>
    </row>
    <row r="143" spans="1:13" ht="14.4" customHeight="1" x14ac:dyDescent="0.3">
      <c r="A143" s="625" t="s">
        <v>3019</v>
      </c>
      <c r="B143" s="626" t="s">
        <v>4178</v>
      </c>
      <c r="C143" s="626" t="s">
        <v>3210</v>
      </c>
      <c r="D143" s="626" t="s">
        <v>3211</v>
      </c>
      <c r="E143" s="626" t="s">
        <v>589</v>
      </c>
      <c r="F143" s="629">
        <v>1</v>
      </c>
      <c r="G143" s="629">
        <v>0</v>
      </c>
      <c r="H143" s="642"/>
      <c r="I143" s="629"/>
      <c r="J143" s="629"/>
      <c r="K143" s="642"/>
      <c r="L143" s="629">
        <v>1</v>
      </c>
      <c r="M143" s="630">
        <v>0</v>
      </c>
    </row>
    <row r="144" spans="1:13" ht="14.4" customHeight="1" x14ac:dyDescent="0.3">
      <c r="A144" s="625" t="s">
        <v>3019</v>
      </c>
      <c r="B144" s="626" t="s">
        <v>4178</v>
      </c>
      <c r="C144" s="626" t="s">
        <v>3212</v>
      </c>
      <c r="D144" s="626" t="s">
        <v>3213</v>
      </c>
      <c r="E144" s="626" t="s">
        <v>800</v>
      </c>
      <c r="F144" s="629">
        <v>1</v>
      </c>
      <c r="G144" s="629">
        <v>0</v>
      </c>
      <c r="H144" s="642"/>
      <c r="I144" s="629"/>
      <c r="J144" s="629"/>
      <c r="K144" s="642"/>
      <c r="L144" s="629">
        <v>1</v>
      </c>
      <c r="M144" s="630">
        <v>0</v>
      </c>
    </row>
    <row r="145" spans="1:13" ht="14.4" customHeight="1" x14ac:dyDescent="0.3">
      <c r="A145" s="625" t="s">
        <v>3019</v>
      </c>
      <c r="B145" s="626" t="s">
        <v>4178</v>
      </c>
      <c r="C145" s="626" t="s">
        <v>3539</v>
      </c>
      <c r="D145" s="626" t="s">
        <v>3213</v>
      </c>
      <c r="E145" s="626" t="s">
        <v>3540</v>
      </c>
      <c r="F145" s="629">
        <v>1</v>
      </c>
      <c r="G145" s="629">
        <v>642.23</v>
      </c>
      <c r="H145" s="642">
        <v>1</v>
      </c>
      <c r="I145" s="629"/>
      <c r="J145" s="629"/>
      <c r="K145" s="642">
        <v>0</v>
      </c>
      <c r="L145" s="629">
        <v>1</v>
      </c>
      <c r="M145" s="630">
        <v>642.23</v>
      </c>
    </row>
    <row r="146" spans="1:13" ht="14.4" customHeight="1" x14ac:dyDescent="0.3">
      <c r="A146" s="625" t="s">
        <v>3019</v>
      </c>
      <c r="B146" s="626" t="s">
        <v>2863</v>
      </c>
      <c r="C146" s="626" t="s">
        <v>3222</v>
      </c>
      <c r="D146" s="626" t="s">
        <v>3223</v>
      </c>
      <c r="E146" s="626" t="s">
        <v>3111</v>
      </c>
      <c r="F146" s="629"/>
      <c r="G146" s="629"/>
      <c r="H146" s="642">
        <v>0</v>
      </c>
      <c r="I146" s="629">
        <v>1</v>
      </c>
      <c r="J146" s="629">
        <v>143.71</v>
      </c>
      <c r="K146" s="642">
        <v>1</v>
      </c>
      <c r="L146" s="629">
        <v>1</v>
      </c>
      <c r="M146" s="630">
        <v>143.71</v>
      </c>
    </row>
    <row r="147" spans="1:13" ht="14.4" customHeight="1" x14ac:dyDescent="0.3">
      <c r="A147" s="625" t="s">
        <v>3019</v>
      </c>
      <c r="B147" s="626" t="s">
        <v>2863</v>
      </c>
      <c r="C147" s="626" t="s">
        <v>3110</v>
      </c>
      <c r="D147" s="626" t="s">
        <v>3109</v>
      </c>
      <c r="E147" s="626" t="s">
        <v>3111</v>
      </c>
      <c r="F147" s="629">
        <v>1</v>
      </c>
      <c r="G147" s="629">
        <v>143.71</v>
      </c>
      <c r="H147" s="642">
        <v>1</v>
      </c>
      <c r="I147" s="629"/>
      <c r="J147" s="629"/>
      <c r="K147" s="642">
        <v>0</v>
      </c>
      <c r="L147" s="629">
        <v>1</v>
      </c>
      <c r="M147" s="630">
        <v>143.71</v>
      </c>
    </row>
    <row r="148" spans="1:13" ht="14.4" customHeight="1" x14ac:dyDescent="0.3">
      <c r="A148" s="625" t="s">
        <v>3019</v>
      </c>
      <c r="B148" s="626" t="s">
        <v>4171</v>
      </c>
      <c r="C148" s="626" t="s">
        <v>3217</v>
      </c>
      <c r="D148" s="626" t="s">
        <v>3218</v>
      </c>
      <c r="E148" s="626" t="s">
        <v>601</v>
      </c>
      <c r="F148" s="629"/>
      <c r="G148" s="629"/>
      <c r="H148" s="642">
        <v>0</v>
      </c>
      <c r="I148" s="629">
        <v>1</v>
      </c>
      <c r="J148" s="629">
        <v>178.87</v>
      </c>
      <c r="K148" s="642">
        <v>1</v>
      </c>
      <c r="L148" s="629">
        <v>1</v>
      </c>
      <c r="M148" s="630">
        <v>178.87</v>
      </c>
    </row>
    <row r="149" spans="1:13" ht="14.4" customHeight="1" x14ac:dyDescent="0.3">
      <c r="A149" s="625" t="s">
        <v>3019</v>
      </c>
      <c r="B149" s="626" t="s">
        <v>2864</v>
      </c>
      <c r="C149" s="626" t="s">
        <v>3042</v>
      </c>
      <c r="D149" s="626" t="s">
        <v>1712</v>
      </c>
      <c r="E149" s="626" t="s">
        <v>3043</v>
      </c>
      <c r="F149" s="629">
        <v>1</v>
      </c>
      <c r="G149" s="629">
        <v>0</v>
      </c>
      <c r="H149" s="642"/>
      <c r="I149" s="629"/>
      <c r="J149" s="629"/>
      <c r="K149" s="642"/>
      <c r="L149" s="629">
        <v>1</v>
      </c>
      <c r="M149" s="630">
        <v>0</v>
      </c>
    </row>
    <row r="150" spans="1:13" ht="14.4" customHeight="1" x14ac:dyDescent="0.3">
      <c r="A150" s="625" t="s">
        <v>3019</v>
      </c>
      <c r="B150" s="626" t="s">
        <v>2864</v>
      </c>
      <c r="C150" s="626" t="s">
        <v>1707</v>
      </c>
      <c r="D150" s="626" t="s">
        <v>1712</v>
      </c>
      <c r="E150" s="626" t="s">
        <v>1742</v>
      </c>
      <c r="F150" s="629"/>
      <c r="G150" s="629"/>
      <c r="H150" s="642">
        <v>0</v>
      </c>
      <c r="I150" s="629">
        <v>1</v>
      </c>
      <c r="J150" s="629">
        <v>367.41</v>
      </c>
      <c r="K150" s="642">
        <v>1</v>
      </c>
      <c r="L150" s="629">
        <v>1</v>
      </c>
      <c r="M150" s="630">
        <v>367.41</v>
      </c>
    </row>
    <row r="151" spans="1:13" ht="14.4" customHeight="1" x14ac:dyDescent="0.3">
      <c r="A151" s="625" t="s">
        <v>3019</v>
      </c>
      <c r="B151" s="626" t="s">
        <v>2867</v>
      </c>
      <c r="C151" s="626" t="s">
        <v>1648</v>
      </c>
      <c r="D151" s="626" t="s">
        <v>1649</v>
      </c>
      <c r="E151" s="626" t="s">
        <v>601</v>
      </c>
      <c r="F151" s="629"/>
      <c r="G151" s="629"/>
      <c r="H151" s="642">
        <v>0</v>
      </c>
      <c r="I151" s="629">
        <v>1</v>
      </c>
      <c r="J151" s="629">
        <v>349.77</v>
      </c>
      <c r="K151" s="642">
        <v>1</v>
      </c>
      <c r="L151" s="629">
        <v>1</v>
      </c>
      <c r="M151" s="630">
        <v>349.77</v>
      </c>
    </row>
    <row r="152" spans="1:13" ht="14.4" customHeight="1" x14ac:dyDescent="0.3">
      <c r="A152" s="625" t="s">
        <v>3019</v>
      </c>
      <c r="B152" s="626" t="s">
        <v>2867</v>
      </c>
      <c r="C152" s="626" t="s">
        <v>3214</v>
      </c>
      <c r="D152" s="626" t="s">
        <v>1649</v>
      </c>
      <c r="E152" s="626" t="s">
        <v>3215</v>
      </c>
      <c r="F152" s="629"/>
      <c r="G152" s="629"/>
      <c r="H152" s="642">
        <v>0</v>
      </c>
      <c r="I152" s="629">
        <v>1</v>
      </c>
      <c r="J152" s="629">
        <v>1049.31</v>
      </c>
      <c r="K152" s="642">
        <v>1</v>
      </c>
      <c r="L152" s="629">
        <v>1</v>
      </c>
      <c r="M152" s="630">
        <v>1049.31</v>
      </c>
    </row>
    <row r="153" spans="1:13" ht="14.4" customHeight="1" x14ac:dyDescent="0.3">
      <c r="A153" s="625" t="s">
        <v>3019</v>
      </c>
      <c r="B153" s="626" t="s">
        <v>2968</v>
      </c>
      <c r="C153" s="626" t="s">
        <v>3598</v>
      </c>
      <c r="D153" s="626" t="s">
        <v>3599</v>
      </c>
      <c r="E153" s="626" t="s">
        <v>3600</v>
      </c>
      <c r="F153" s="629"/>
      <c r="G153" s="629"/>
      <c r="H153" s="642">
        <v>0</v>
      </c>
      <c r="I153" s="629">
        <v>1</v>
      </c>
      <c r="J153" s="629">
        <v>41.55</v>
      </c>
      <c r="K153" s="642">
        <v>1</v>
      </c>
      <c r="L153" s="629">
        <v>1</v>
      </c>
      <c r="M153" s="630">
        <v>41.55</v>
      </c>
    </row>
    <row r="154" spans="1:13" ht="14.4" customHeight="1" x14ac:dyDescent="0.3">
      <c r="A154" s="625" t="s">
        <v>3019</v>
      </c>
      <c r="B154" s="626" t="s">
        <v>2893</v>
      </c>
      <c r="C154" s="626" t="s">
        <v>1930</v>
      </c>
      <c r="D154" s="626" t="s">
        <v>1931</v>
      </c>
      <c r="E154" s="626" t="s">
        <v>2894</v>
      </c>
      <c r="F154" s="629"/>
      <c r="G154" s="629"/>
      <c r="H154" s="642">
        <v>0</v>
      </c>
      <c r="I154" s="629">
        <v>1</v>
      </c>
      <c r="J154" s="629">
        <v>184.22</v>
      </c>
      <c r="K154" s="642">
        <v>1</v>
      </c>
      <c r="L154" s="629">
        <v>1</v>
      </c>
      <c r="M154" s="630">
        <v>184.22</v>
      </c>
    </row>
    <row r="155" spans="1:13" ht="14.4" customHeight="1" x14ac:dyDescent="0.3">
      <c r="A155" s="625" t="s">
        <v>3019</v>
      </c>
      <c r="B155" s="626" t="s">
        <v>4180</v>
      </c>
      <c r="C155" s="626" t="s">
        <v>3617</v>
      </c>
      <c r="D155" s="626" t="s">
        <v>3618</v>
      </c>
      <c r="E155" s="626" t="s">
        <v>3619</v>
      </c>
      <c r="F155" s="629"/>
      <c r="G155" s="629"/>
      <c r="H155" s="642">
        <v>0</v>
      </c>
      <c r="I155" s="629">
        <v>5</v>
      </c>
      <c r="J155" s="629">
        <v>520.95000000000005</v>
      </c>
      <c r="K155" s="642">
        <v>1</v>
      </c>
      <c r="L155" s="629">
        <v>5</v>
      </c>
      <c r="M155" s="630">
        <v>520.95000000000005</v>
      </c>
    </row>
    <row r="156" spans="1:13" ht="14.4" customHeight="1" x14ac:dyDescent="0.3">
      <c r="A156" s="625" t="s">
        <v>3020</v>
      </c>
      <c r="B156" s="626" t="s">
        <v>2797</v>
      </c>
      <c r="C156" s="626" t="s">
        <v>3244</v>
      </c>
      <c r="D156" s="626" t="s">
        <v>596</v>
      </c>
      <c r="E156" s="626" t="s">
        <v>3245</v>
      </c>
      <c r="F156" s="629">
        <v>1</v>
      </c>
      <c r="G156" s="629">
        <v>0</v>
      </c>
      <c r="H156" s="642"/>
      <c r="I156" s="629"/>
      <c r="J156" s="629"/>
      <c r="K156" s="642"/>
      <c r="L156" s="629">
        <v>1</v>
      </c>
      <c r="M156" s="630">
        <v>0</v>
      </c>
    </row>
    <row r="157" spans="1:13" ht="14.4" customHeight="1" x14ac:dyDescent="0.3">
      <c r="A157" s="625" t="s">
        <v>3020</v>
      </c>
      <c r="B157" s="626" t="s">
        <v>2814</v>
      </c>
      <c r="C157" s="626" t="s">
        <v>3239</v>
      </c>
      <c r="D157" s="626" t="s">
        <v>3240</v>
      </c>
      <c r="E157" s="626" t="s">
        <v>3241</v>
      </c>
      <c r="F157" s="629">
        <v>1</v>
      </c>
      <c r="G157" s="629">
        <v>115.18</v>
      </c>
      <c r="H157" s="642">
        <v>1</v>
      </c>
      <c r="I157" s="629"/>
      <c r="J157" s="629"/>
      <c r="K157" s="642">
        <v>0</v>
      </c>
      <c r="L157" s="629">
        <v>1</v>
      </c>
      <c r="M157" s="630">
        <v>115.18</v>
      </c>
    </row>
    <row r="158" spans="1:13" ht="14.4" customHeight="1" x14ac:dyDescent="0.3">
      <c r="A158" s="625" t="s">
        <v>3020</v>
      </c>
      <c r="B158" s="626" t="s">
        <v>2821</v>
      </c>
      <c r="C158" s="626" t="s">
        <v>3263</v>
      </c>
      <c r="D158" s="626" t="s">
        <v>3264</v>
      </c>
      <c r="E158" s="626" t="s">
        <v>1661</v>
      </c>
      <c r="F158" s="629">
        <v>1</v>
      </c>
      <c r="G158" s="629">
        <v>193.14</v>
      </c>
      <c r="H158" s="642">
        <v>1</v>
      </c>
      <c r="I158" s="629"/>
      <c r="J158" s="629"/>
      <c r="K158" s="642">
        <v>0</v>
      </c>
      <c r="L158" s="629">
        <v>1</v>
      </c>
      <c r="M158" s="630">
        <v>193.14</v>
      </c>
    </row>
    <row r="159" spans="1:13" ht="14.4" customHeight="1" x14ac:dyDescent="0.3">
      <c r="A159" s="625" t="s">
        <v>3020</v>
      </c>
      <c r="B159" s="626" t="s">
        <v>2821</v>
      </c>
      <c r="C159" s="626" t="s">
        <v>1630</v>
      </c>
      <c r="D159" s="626" t="s">
        <v>2824</v>
      </c>
      <c r="E159" s="626" t="s">
        <v>1661</v>
      </c>
      <c r="F159" s="629"/>
      <c r="G159" s="629"/>
      <c r="H159" s="642">
        <v>0</v>
      </c>
      <c r="I159" s="629">
        <v>1</v>
      </c>
      <c r="J159" s="629">
        <v>193.14</v>
      </c>
      <c r="K159" s="642">
        <v>1</v>
      </c>
      <c r="L159" s="629">
        <v>1</v>
      </c>
      <c r="M159" s="630">
        <v>193.14</v>
      </c>
    </row>
    <row r="160" spans="1:13" ht="14.4" customHeight="1" x14ac:dyDescent="0.3">
      <c r="A160" s="625" t="s">
        <v>3020</v>
      </c>
      <c r="B160" s="626" t="s">
        <v>2826</v>
      </c>
      <c r="C160" s="626" t="s">
        <v>3063</v>
      </c>
      <c r="D160" s="626" t="s">
        <v>629</v>
      </c>
      <c r="E160" s="626" t="s">
        <v>1674</v>
      </c>
      <c r="F160" s="629">
        <v>3</v>
      </c>
      <c r="G160" s="629">
        <v>0</v>
      </c>
      <c r="H160" s="642"/>
      <c r="I160" s="629"/>
      <c r="J160" s="629"/>
      <c r="K160" s="642"/>
      <c r="L160" s="629">
        <v>3</v>
      </c>
      <c r="M160" s="630">
        <v>0</v>
      </c>
    </row>
    <row r="161" spans="1:13" ht="14.4" customHeight="1" x14ac:dyDescent="0.3">
      <c r="A161" s="625" t="s">
        <v>3020</v>
      </c>
      <c r="B161" s="626" t="s">
        <v>2826</v>
      </c>
      <c r="C161" s="626" t="s">
        <v>3064</v>
      </c>
      <c r="D161" s="626" t="s">
        <v>629</v>
      </c>
      <c r="E161" s="626" t="s">
        <v>3065</v>
      </c>
      <c r="F161" s="629">
        <v>1</v>
      </c>
      <c r="G161" s="629">
        <v>0</v>
      </c>
      <c r="H161" s="642"/>
      <c r="I161" s="629"/>
      <c r="J161" s="629"/>
      <c r="K161" s="642"/>
      <c r="L161" s="629">
        <v>1</v>
      </c>
      <c r="M161" s="630">
        <v>0</v>
      </c>
    </row>
    <row r="162" spans="1:13" ht="14.4" customHeight="1" x14ac:dyDescent="0.3">
      <c r="A162" s="625" t="s">
        <v>3020</v>
      </c>
      <c r="B162" s="626" t="s">
        <v>2826</v>
      </c>
      <c r="C162" s="626" t="s">
        <v>1672</v>
      </c>
      <c r="D162" s="626" t="s">
        <v>1673</v>
      </c>
      <c r="E162" s="626" t="s">
        <v>1674</v>
      </c>
      <c r="F162" s="629"/>
      <c r="G162" s="629"/>
      <c r="H162" s="642">
        <v>0</v>
      </c>
      <c r="I162" s="629">
        <v>1</v>
      </c>
      <c r="J162" s="629">
        <v>414.85</v>
      </c>
      <c r="K162" s="642">
        <v>1</v>
      </c>
      <c r="L162" s="629">
        <v>1</v>
      </c>
      <c r="M162" s="630">
        <v>414.85</v>
      </c>
    </row>
    <row r="163" spans="1:13" ht="14.4" customHeight="1" x14ac:dyDescent="0.3">
      <c r="A163" s="625" t="s">
        <v>3020</v>
      </c>
      <c r="B163" s="626" t="s">
        <v>2829</v>
      </c>
      <c r="C163" s="626" t="s">
        <v>1523</v>
      </c>
      <c r="D163" s="626" t="s">
        <v>1524</v>
      </c>
      <c r="E163" s="626" t="s">
        <v>2830</v>
      </c>
      <c r="F163" s="629"/>
      <c r="G163" s="629"/>
      <c r="H163" s="642">
        <v>0</v>
      </c>
      <c r="I163" s="629">
        <v>1</v>
      </c>
      <c r="J163" s="629">
        <v>121.16</v>
      </c>
      <c r="K163" s="642">
        <v>1</v>
      </c>
      <c r="L163" s="629">
        <v>1</v>
      </c>
      <c r="M163" s="630">
        <v>121.16</v>
      </c>
    </row>
    <row r="164" spans="1:13" ht="14.4" customHeight="1" x14ac:dyDescent="0.3">
      <c r="A164" s="625" t="s">
        <v>3020</v>
      </c>
      <c r="B164" s="626" t="s">
        <v>2829</v>
      </c>
      <c r="C164" s="626" t="s">
        <v>3226</v>
      </c>
      <c r="D164" s="626" t="s">
        <v>2594</v>
      </c>
      <c r="E164" s="626" t="s">
        <v>2830</v>
      </c>
      <c r="F164" s="629">
        <v>1</v>
      </c>
      <c r="G164" s="629">
        <v>0</v>
      </c>
      <c r="H164" s="642"/>
      <c r="I164" s="629"/>
      <c r="J164" s="629"/>
      <c r="K164" s="642"/>
      <c r="L164" s="629">
        <v>1</v>
      </c>
      <c r="M164" s="630">
        <v>0</v>
      </c>
    </row>
    <row r="165" spans="1:13" ht="14.4" customHeight="1" x14ac:dyDescent="0.3">
      <c r="A165" s="625" t="s">
        <v>3020</v>
      </c>
      <c r="B165" s="626" t="s">
        <v>2842</v>
      </c>
      <c r="C165" s="626" t="s">
        <v>564</v>
      </c>
      <c r="D165" s="626" t="s">
        <v>2843</v>
      </c>
      <c r="E165" s="626" t="s">
        <v>2844</v>
      </c>
      <c r="F165" s="629">
        <v>1</v>
      </c>
      <c r="G165" s="629">
        <v>31.43</v>
      </c>
      <c r="H165" s="642">
        <v>1</v>
      </c>
      <c r="I165" s="629"/>
      <c r="J165" s="629"/>
      <c r="K165" s="642">
        <v>0</v>
      </c>
      <c r="L165" s="629">
        <v>1</v>
      </c>
      <c r="M165" s="630">
        <v>31.43</v>
      </c>
    </row>
    <row r="166" spans="1:13" ht="14.4" customHeight="1" x14ac:dyDescent="0.3">
      <c r="A166" s="625" t="s">
        <v>3020</v>
      </c>
      <c r="B166" s="626" t="s">
        <v>2842</v>
      </c>
      <c r="C166" s="626" t="s">
        <v>1574</v>
      </c>
      <c r="D166" s="626" t="s">
        <v>1575</v>
      </c>
      <c r="E166" s="626" t="s">
        <v>604</v>
      </c>
      <c r="F166" s="629"/>
      <c r="G166" s="629"/>
      <c r="H166" s="642">
        <v>0</v>
      </c>
      <c r="I166" s="629">
        <v>1</v>
      </c>
      <c r="J166" s="629">
        <v>44.89</v>
      </c>
      <c r="K166" s="642">
        <v>1</v>
      </c>
      <c r="L166" s="629">
        <v>1</v>
      </c>
      <c r="M166" s="630">
        <v>44.89</v>
      </c>
    </row>
    <row r="167" spans="1:13" ht="14.4" customHeight="1" x14ac:dyDescent="0.3">
      <c r="A167" s="625" t="s">
        <v>3020</v>
      </c>
      <c r="B167" s="626" t="s">
        <v>2842</v>
      </c>
      <c r="C167" s="626" t="s">
        <v>3228</v>
      </c>
      <c r="D167" s="626" t="s">
        <v>3229</v>
      </c>
      <c r="E167" s="626" t="s">
        <v>604</v>
      </c>
      <c r="F167" s="629">
        <v>2</v>
      </c>
      <c r="G167" s="629">
        <v>89.78</v>
      </c>
      <c r="H167" s="642">
        <v>1</v>
      </c>
      <c r="I167" s="629"/>
      <c r="J167" s="629"/>
      <c r="K167" s="642">
        <v>0</v>
      </c>
      <c r="L167" s="629">
        <v>2</v>
      </c>
      <c r="M167" s="630">
        <v>89.78</v>
      </c>
    </row>
    <row r="168" spans="1:13" ht="14.4" customHeight="1" x14ac:dyDescent="0.3">
      <c r="A168" s="625" t="s">
        <v>3020</v>
      </c>
      <c r="B168" s="626" t="s">
        <v>2845</v>
      </c>
      <c r="C168" s="626" t="s">
        <v>1668</v>
      </c>
      <c r="D168" s="626" t="s">
        <v>1669</v>
      </c>
      <c r="E168" s="626" t="s">
        <v>1670</v>
      </c>
      <c r="F168" s="629"/>
      <c r="G168" s="629"/>
      <c r="H168" s="642">
        <v>0</v>
      </c>
      <c r="I168" s="629">
        <v>1</v>
      </c>
      <c r="J168" s="629">
        <v>25.07</v>
      </c>
      <c r="K168" s="642">
        <v>1</v>
      </c>
      <c r="L168" s="629">
        <v>1</v>
      </c>
      <c r="M168" s="630">
        <v>25.07</v>
      </c>
    </row>
    <row r="169" spans="1:13" ht="14.4" customHeight="1" x14ac:dyDescent="0.3">
      <c r="A169" s="625" t="s">
        <v>3020</v>
      </c>
      <c r="B169" s="626" t="s">
        <v>2847</v>
      </c>
      <c r="C169" s="626" t="s">
        <v>1722</v>
      </c>
      <c r="D169" s="626" t="s">
        <v>1723</v>
      </c>
      <c r="E169" s="626" t="s">
        <v>1724</v>
      </c>
      <c r="F169" s="629"/>
      <c r="G169" s="629"/>
      <c r="H169" s="642">
        <v>0</v>
      </c>
      <c r="I169" s="629">
        <v>1</v>
      </c>
      <c r="J169" s="629">
        <v>55.38</v>
      </c>
      <c r="K169" s="642">
        <v>1</v>
      </c>
      <c r="L169" s="629">
        <v>1</v>
      </c>
      <c r="M169" s="630">
        <v>55.38</v>
      </c>
    </row>
    <row r="170" spans="1:13" ht="14.4" customHeight="1" x14ac:dyDescent="0.3">
      <c r="A170" s="625" t="s">
        <v>3020</v>
      </c>
      <c r="B170" s="626" t="s">
        <v>2850</v>
      </c>
      <c r="C170" s="626" t="s">
        <v>1064</v>
      </c>
      <c r="D170" s="626" t="s">
        <v>1065</v>
      </c>
      <c r="E170" s="626" t="s">
        <v>604</v>
      </c>
      <c r="F170" s="629">
        <v>1</v>
      </c>
      <c r="G170" s="629">
        <v>101.15</v>
      </c>
      <c r="H170" s="642">
        <v>1</v>
      </c>
      <c r="I170" s="629"/>
      <c r="J170" s="629"/>
      <c r="K170" s="642">
        <v>0</v>
      </c>
      <c r="L170" s="629">
        <v>1</v>
      </c>
      <c r="M170" s="630">
        <v>101.15</v>
      </c>
    </row>
    <row r="171" spans="1:13" ht="14.4" customHeight="1" x14ac:dyDescent="0.3">
      <c r="A171" s="625" t="s">
        <v>3020</v>
      </c>
      <c r="B171" s="626" t="s">
        <v>2850</v>
      </c>
      <c r="C171" s="626" t="s">
        <v>3246</v>
      </c>
      <c r="D171" s="626" t="s">
        <v>1065</v>
      </c>
      <c r="E171" s="626" t="s">
        <v>2021</v>
      </c>
      <c r="F171" s="629">
        <v>1</v>
      </c>
      <c r="G171" s="629">
        <v>0</v>
      </c>
      <c r="H171" s="642"/>
      <c r="I171" s="629"/>
      <c r="J171" s="629"/>
      <c r="K171" s="642"/>
      <c r="L171" s="629">
        <v>1</v>
      </c>
      <c r="M171" s="630">
        <v>0</v>
      </c>
    </row>
    <row r="172" spans="1:13" ht="14.4" customHeight="1" x14ac:dyDescent="0.3">
      <c r="A172" s="625" t="s">
        <v>3020</v>
      </c>
      <c r="B172" s="626" t="s">
        <v>2852</v>
      </c>
      <c r="C172" s="626" t="s">
        <v>3100</v>
      </c>
      <c r="D172" s="626" t="s">
        <v>1516</v>
      </c>
      <c r="E172" s="626" t="s">
        <v>2855</v>
      </c>
      <c r="F172" s="629"/>
      <c r="G172" s="629"/>
      <c r="H172" s="642">
        <v>0</v>
      </c>
      <c r="I172" s="629">
        <v>3</v>
      </c>
      <c r="J172" s="629">
        <v>227.57999999999998</v>
      </c>
      <c r="K172" s="642">
        <v>1</v>
      </c>
      <c r="L172" s="629">
        <v>3</v>
      </c>
      <c r="M172" s="630">
        <v>227.57999999999998</v>
      </c>
    </row>
    <row r="173" spans="1:13" ht="14.4" customHeight="1" x14ac:dyDescent="0.3">
      <c r="A173" s="625" t="s">
        <v>3020</v>
      </c>
      <c r="B173" s="626" t="s">
        <v>2852</v>
      </c>
      <c r="C173" s="626" t="s">
        <v>1591</v>
      </c>
      <c r="D173" s="626" t="s">
        <v>2856</v>
      </c>
      <c r="E173" s="626" t="s">
        <v>585</v>
      </c>
      <c r="F173" s="629"/>
      <c r="G173" s="629"/>
      <c r="H173" s="642">
        <v>0</v>
      </c>
      <c r="I173" s="629">
        <v>1</v>
      </c>
      <c r="J173" s="629">
        <v>101.16</v>
      </c>
      <c r="K173" s="642">
        <v>1</v>
      </c>
      <c r="L173" s="629">
        <v>1</v>
      </c>
      <c r="M173" s="630">
        <v>101.16</v>
      </c>
    </row>
    <row r="174" spans="1:13" ht="14.4" customHeight="1" x14ac:dyDescent="0.3">
      <c r="A174" s="625" t="s">
        <v>3020</v>
      </c>
      <c r="B174" s="626" t="s">
        <v>2852</v>
      </c>
      <c r="C174" s="626" t="s">
        <v>3250</v>
      </c>
      <c r="D174" s="626" t="s">
        <v>2853</v>
      </c>
      <c r="E174" s="626" t="s">
        <v>3032</v>
      </c>
      <c r="F174" s="629">
        <v>1</v>
      </c>
      <c r="G174" s="629">
        <v>0</v>
      </c>
      <c r="H174" s="642"/>
      <c r="I174" s="629"/>
      <c r="J174" s="629"/>
      <c r="K174" s="642"/>
      <c r="L174" s="629">
        <v>1</v>
      </c>
      <c r="M174" s="630">
        <v>0</v>
      </c>
    </row>
    <row r="175" spans="1:13" ht="14.4" customHeight="1" x14ac:dyDescent="0.3">
      <c r="A175" s="625" t="s">
        <v>3020</v>
      </c>
      <c r="B175" s="626" t="s">
        <v>2863</v>
      </c>
      <c r="C175" s="626" t="s">
        <v>576</v>
      </c>
      <c r="D175" s="626" t="s">
        <v>577</v>
      </c>
      <c r="E175" s="626" t="s">
        <v>578</v>
      </c>
      <c r="F175" s="629">
        <v>1</v>
      </c>
      <c r="G175" s="629">
        <v>134.13</v>
      </c>
      <c r="H175" s="642">
        <v>1</v>
      </c>
      <c r="I175" s="629"/>
      <c r="J175" s="629"/>
      <c r="K175" s="642">
        <v>0</v>
      </c>
      <c r="L175" s="629">
        <v>1</v>
      </c>
      <c r="M175" s="630">
        <v>134.13</v>
      </c>
    </row>
    <row r="176" spans="1:13" ht="14.4" customHeight="1" x14ac:dyDescent="0.3">
      <c r="A176" s="625" t="s">
        <v>3020</v>
      </c>
      <c r="B176" s="626" t="s">
        <v>4171</v>
      </c>
      <c r="C176" s="626" t="s">
        <v>3217</v>
      </c>
      <c r="D176" s="626" t="s">
        <v>3218</v>
      </c>
      <c r="E176" s="626" t="s">
        <v>601</v>
      </c>
      <c r="F176" s="629"/>
      <c r="G176" s="629"/>
      <c r="H176" s="642">
        <v>0</v>
      </c>
      <c r="I176" s="629">
        <v>1</v>
      </c>
      <c r="J176" s="629">
        <v>178.87</v>
      </c>
      <c r="K176" s="642">
        <v>1</v>
      </c>
      <c r="L176" s="629">
        <v>1</v>
      </c>
      <c r="M176" s="630">
        <v>178.87</v>
      </c>
    </row>
    <row r="177" spans="1:13" ht="14.4" customHeight="1" x14ac:dyDescent="0.3">
      <c r="A177" s="625" t="s">
        <v>3020</v>
      </c>
      <c r="B177" s="626" t="s">
        <v>2864</v>
      </c>
      <c r="C177" s="626" t="s">
        <v>3044</v>
      </c>
      <c r="D177" s="626" t="s">
        <v>3045</v>
      </c>
      <c r="E177" s="626" t="s">
        <v>601</v>
      </c>
      <c r="F177" s="629">
        <v>3</v>
      </c>
      <c r="G177" s="629">
        <v>787.02</v>
      </c>
      <c r="H177" s="642">
        <v>1</v>
      </c>
      <c r="I177" s="629"/>
      <c r="J177" s="629"/>
      <c r="K177" s="642">
        <v>0</v>
      </c>
      <c r="L177" s="629">
        <v>3</v>
      </c>
      <c r="M177" s="630">
        <v>787.02</v>
      </c>
    </row>
    <row r="178" spans="1:13" ht="14.4" customHeight="1" x14ac:dyDescent="0.3">
      <c r="A178" s="625" t="s">
        <v>3020</v>
      </c>
      <c r="B178" s="626" t="s">
        <v>2864</v>
      </c>
      <c r="C178" s="626" t="s">
        <v>1626</v>
      </c>
      <c r="D178" s="626" t="s">
        <v>2865</v>
      </c>
      <c r="E178" s="626" t="s">
        <v>601</v>
      </c>
      <c r="F178" s="629"/>
      <c r="G178" s="629"/>
      <c r="H178" s="642">
        <v>0</v>
      </c>
      <c r="I178" s="629">
        <v>1</v>
      </c>
      <c r="J178" s="629">
        <v>262.33999999999997</v>
      </c>
      <c r="K178" s="642">
        <v>1</v>
      </c>
      <c r="L178" s="629">
        <v>1</v>
      </c>
      <c r="M178" s="630">
        <v>262.33999999999997</v>
      </c>
    </row>
    <row r="179" spans="1:13" ht="14.4" customHeight="1" x14ac:dyDescent="0.3">
      <c r="A179" s="625" t="s">
        <v>3020</v>
      </c>
      <c r="B179" s="626" t="s">
        <v>2867</v>
      </c>
      <c r="C179" s="626" t="s">
        <v>1648</v>
      </c>
      <c r="D179" s="626" t="s">
        <v>1649</v>
      </c>
      <c r="E179" s="626" t="s">
        <v>601</v>
      </c>
      <c r="F179" s="629"/>
      <c r="G179" s="629"/>
      <c r="H179" s="642">
        <v>0</v>
      </c>
      <c r="I179" s="629">
        <v>1</v>
      </c>
      <c r="J179" s="629">
        <v>349.77</v>
      </c>
      <c r="K179" s="642">
        <v>1</v>
      </c>
      <c r="L179" s="629">
        <v>1</v>
      </c>
      <c r="M179" s="630">
        <v>349.77</v>
      </c>
    </row>
    <row r="180" spans="1:13" ht="14.4" customHeight="1" x14ac:dyDescent="0.3">
      <c r="A180" s="625" t="s">
        <v>3020</v>
      </c>
      <c r="B180" s="626" t="s">
        <v>2968</v>
      </c>
      <c r="C180" s="626" t="s">
        <v>2522</v>
      </c>
      <c r="D180" s="626" t="s">
        <v>2970</v>
      </c>
      <c r="E180" s="626" t="s">
        <v>2971</v>
      </c>
      <c r="F180" s="629">
        <v>1</v>
      </c>
      <c r="G180" s="629">
        <v>41.55</v>
      </c>
      <c r="H180" s="642">
        <v>1</v>
      </c>
      <c r="I180" s="629"/>
      <c r="J180" s="629"/>
      <c r="K180" s="642">
        <v>0</v>
      </c>
      <c r="L180" s="629">
        <v>1</v>
      </c>
      <c r="M180" s="630">
        <v>41.55</v>
      </c>
    </row>
    <row r="181" spans="1:13" ht="14.4" customHeight="1" x14ac:dyDescent="0.3">
      <c r="A181" s="625" t="s">
        <v>3020</v>
      </c>
      <c r="B181" s="626" t="s">
        <v>2881</v>
      </c>
      <c r="C181" s="626" t="s">
        <v>1915</v>
      </c>
      <c r="D181" s="626" t="s">
        <v>2882</v>
      </c>
      <c r="E181" s="626" t="s">
        <v>2883</v>
      </c>
      <c r="F181" s="629"/>
      <c r="G181" s="629"/>
      <c r="H181" s="642">
        <v>0</v>
      </c>
      <c r="I181" s="629">
        <v>4</v>
      </c>
      <c r="J181" s="629">
        <v>1333.24</v>
      </c>
      <c r="K181" s="642">
        <v>1</v>
      </c>
      <c r="L181" s="629">
        <v>4</v>
      </c>
      <c r="M181" s="630">
        <v>1333.24</v>
      </c>
    </row>
    <row r="182" spans="1:13" ht="14.4" customHeight="1" x14ac:dyDescent="0.3">
      <c r="A182" s="625" t="s">
        <v>3020</v>
      </c>
      <c r="B182" s="626" t="s">
        <v>2906</v>
      </c>
      <c r="C182" s="626" t="s">
        <v>3383</v>
      </c>
      <c r="D182" s="626" t="s">
        <v>3384</v>
      </c>
      <c r="E182" s="626" t="s">
        <v>2894</v>
      </c>
      <c r="F182" s="629">
        <v>1</v>
      </c>
      <c r="G182" s="629">
        <v>69.86</v>
      </c>
      <c r="H182" s="642">
        <v>1</v>
      </c>
      <c r="I182" s="629"/>
      <c r="J182" s="629"/>
      <c r="K182" s="642">
        <v>0</v>
      </c>
      <c r="L182" s="629">
        <v>1</v>
      </c>
      <c r="M182" s="630">
        <v>69.86</v>
      </c>
    </row>
    <row r="183" spans="1:13" ht="14.4" customHeight="1" x14ac:dyDescent="0.3">
      <c r="A183" s="625" t="s">
        <v>3020</v>
      </c>
      <c r="B183" s="626" t="s">
        <v>2938</v>
      </c>
      <c r="C183" s="626" t="s">
        <v>3231</v>
      </c>
      <c r="D183" s="626" t="s">
        <v>3232</v>
      </c>
      <c r="E183" s="626" t="s">
        <v>1582</v>
      </c>
      <c r="F183" s="629">
        <v>1</v>
      </c>
      <c r="G183" s="629">
        <v>201.75</v>
      </c>
      <c r="H183" s="642">
        <v>1</v>
      </c>
      <c r="I183" s="629"/>
      <c r="J183" s="629"/>
      <c r="K183" s="642">
        <v>0</v>
      </c>
      <c r="L183" s="629">
        <v>1</v>
      </c>
      <c r="M183" s="630">
        <v>201.75</v>
      </c>
    </row>
    <row r="184" spans="1:13" ht="14.4" customHeight="1" x14ac:dyDescent="0.3">
      <c r="A184" s="625" t="s">
        <v>3021</v>
      </c>
      <c r="B184" s="626" t="s">
        <v>2821</v>
      </c>
      <c r="C184" s="626" t="s">
        <v>1715</v>
      </c>
      <c r="D184" s="626" t="s">
        <v>2822</v>
      </c>
      <c r="E184" s="626" t="s">
        <v>2823</v>
      </c>
      <c r="F184" s="629"/>
      <c r="G184" s="629"/>
      <c r="H184" s="642">
        <v>0</v>
      </c>
      <c r="I184" s="629">
        <v>1</v>
      </c>
      <c r="J184" s="629">
        <v>156.25</v>
      </c>
      <c r="K184" s="642">
        <v>1</v>
      </c>
      <c r="L184" s="629">
        <v>1</v>
      </c>
      <c r="M184" s="630">
        <v>156.25</v>
      </c>
    </row>
    <row r="185" spans="1:13" ht="14.4" customHeight="1" x14ac:dyDescent="0.3">
      <c r="A185" s="625" t="s">
        <v>3021</v>
      </c>
      <c r="B185" s="626" t="s">
        <v>2826</v>
      </c>
      <c r="C185" s="626" t="s">
        <v>3266</v>
      </c>
      <c r="D185" s="626" t="s">
        <v>3267</v>
      </c>
      <c r="E185" s="626" t="s">
        <v>1674</v>
      </c>
      <c r="F185" s="629">
        <v>1</v>
      </c>
      <c r="G185" s="629">
        <v>497.53</v>
      </c>
      <c r="H185" s="642">
        <v>1</v>
      </c>
      <c r="I185" s="629"/>
      <c r="J185" s="629"/>
      <c r="K185" s="642">
        <v>0</v>
      </c>
      <c r="L185" s="629">
        <v>1</v>
      </c>
      <c r="M185" s="630">
        <v>497.53</v>
      </c>
    </row>
    <row r="186" spans="1:13" ht="14.4" customHeight="1" x14ac:dyDescent="0.3">
      <c r="A186" s="625" t="s">
        <v>3021</v>
      </c>
      <c r="B186" s="626" t="s">
        <v>2826</v>
      </c>
      <c r="C186" s="626" t="s">
        <v>628</v>
      </c>
      <c r="D186" s="626" t="s">
        <v>629</v>
      </c>
      <c r="E186" s="626" t="s">
        <v>630</v>
      </c>
      <c r="F186" s="629">
        <v>1</v>
      </c>
      <c r="G186" s="629">
        <v>387.2</v>
      </c>
      <c r="H186" s="642">
        <v>1</v>
      </c>
      <c r="I186" s="629"/>
      <c r="J186" s="629"/>
      <c r="K186" s="642">
        <v>0</v>
      </c>
      <c r="L186" s="629">
        <v>1</v>
      </c>
      <c r="M186" s="630">
        <v>387.2</v>
      </c>
    </row>
    <row r="187" spans="1:13" ht="14.4" customHeight="1" x14ac:dyDescent="0.3">
      <c r="A187" s="625" t="s">
        <v>3021</v>
      </c>
      <c r="B187" s="626" t="s">
        <v>2826</v>
      </c>
      <c r="C187" s="626" t="s">
        <v>1672</v>
      </c>
      <c r="D187" s="626" t="s">
        <v>1673</v>
      </c>
      <c r="E187" s="626" t="s">
        <v>1674</v>
      </c>
      <c r="F187" s="629"/>
      <c r="G187" s="629"/>
      <c r="H187" s="642">
        <v>0</v>
      </c>
      <c r="I187" s="629">
        <v>1</v>
      </c>
      <c r="J187" s="629">
        <v>414.85</v>
      </c>
      <c r="K187" s="642">
        <v>1</v>
      </c>
      <c r="L187" s="629">
        <v>1</v>
      </c>
      <c r="M187" s="630">
        <v>414.85</v>
      </c>
    </row>
    <row r="188" spans="1:13" ht="14.4" customHeight="1" x14ac:dyDescent="0.3">
      <c r="A188" s="625" t="s">
        <v>3021</v>
      </c>
      <c r="B188" s="626" t="s">
        <v>2842</v>
      </c>
      <c r="C188" s="626" t="s">
        <v>1574</v>
      </c>
      <c r="D188" s="626" t="s">
        <v>1575</v>
      </c>
      <c r="E188" s="626" t="s">
        <v>604</v>
      </c>
      <c r="F188" s="629"/>
      <c r="G188" s="629"/>
      <c r="H188" s="642">
        <v>0</v>
      </c>
      <c r="I188" s="629">
        <v>2</v>
      </c>
      <c r="J188" s="629">
        <v>89.78</v>
      </c>
      <c r="K188" s="642">
        <v>1</v>
      </c>
      <c r="L188" s="629">
        <v>2</v>
      </c>
      <c r="M188" s="630">
        <v>89.78</v>
      </c>
    </row>
    <row r="189" spans="1:13" ht="14.4" customHeight="1" x14ac:dyDescent="0.3">
      <c r="A189" s="625" t="s">
        <v>3021</v>
      </c>
      <c r="B189" s="626" t="s">
        <v>2852</v>
      </c>
      <c r="C189" s="626" t="s">
        <v>1591</v>
      </c>
      <c r="D189" s="626" t="s">
        <v>2856</v>
      </c>
      <c r="E189" s="626" t="s">
        <v>585</v>
      </c>
      <c r="F189" s="629"/>
      <c r="G189" s="629"/>
      <c r="H189" s="642">
        <v>0</v>
      </c>
      <c r="I189" s="629">
        <v>1</v>
      </c>
      <c r="J189" s="629">
        <v>101.16</v>
      </c>
      <c r="K189" s="642">
        <v>1</v>
      </c>
      <c r="L189" s="629">
        <v>1</v>
      </c>
      <c r="M189" s="630">
        <v>101.16</v>
      </c>
    </row>
    <row r="190" spans="1:13" ht="14.4" customHeight="1" x14ac:dyDescent="0.3">
      <c r="A190" s="625" t="s">
        <v>3021</v>
      </c>
      <c r="B190" s="626" t="s">
        <v>2864</v>
      </c>
      <c r="C190" s="626" t="s">
        <v>1707</v>
      </c>
      <c r="D190" s="626" t="s">
        <v>1712</v>
      </c>
      <c r="E190" s="626" t="s">
        <v>1742</v>
      </c>
      <c r="F190" s="629"/>
      <c r="G190" s="629"/>
      <c r="H190" s="642">
        <v>0</v>
      </c>
      <c r="I190" s="629">
        <v>2</v>
      </c>
      <c r="J190" s="629">
        <v>734.82</v>
      </c>
      <c r="K190" s="642">
        <v>1</v>
      </c>
      <c r="L190" s="629">
        <v>2</v>
      </c>
      <c r="M190" s="630">
        <v>734.82</v>
      </c>
    </row>
    <row r="191" spans="1:13" ht="14.4" customHeight="1" x14ac:dyDescent="0.3">
      <c r="A191" s="625" t="s">
        <v>3021</v>
      </c>
      <c r="B191" s="626" t="s">
        <v>2867</v>
      </c>
      <c r="C191" s="626" t="s">
        <v>1648</v>
      </c>
      <c r="D191" s="626" t="s">
        <v>1649</v>
      </c>
      <c r="E191" s="626" t="s">
        <v>601</v>
      </c>
      <c r="F191" s="629"/>
      <c r="G191" s="629"/>
      <c r="H191" s="642">
        <v>0</v>
      </c>
      <c r="I191" s="629">
        <v>1</v>
      </c>
      <c r="J191" s="629">
        <v>367.41</v>
      </c>
      <c r="K191" s="642">
        <v>1</v>
      </c>
      <c r="L191" s="629">
        <v>1</v>
      </c>
      <c r="M191" s="630">
        <v>367.41</v>
      </c>
    </row>
    <row r="192" spans="1:13" ht="14.4" customHeight="1" x14ac:dyDescent="0.3">
      <c r="A192" s="625" t="s">
        <v>3021</v>
      </c>
      <c r="B192" s="626" t="s">
        <v>2881</v>
      </c>
      <c r="C192" s="626" t="s">
        <v>1915</v>
      </c>
      <c r="D192" s="626" t="s">
        <v>2882</v>
      </c>
      <c r="E192" s="626" t="s">
        <v>2883</v>
      </c>
      <c r="F192" s="629"/>
      <c r="G192" s="629"/>
      <c r="H192" s="642">
        <v>0</v>
      </c>
      <c r="I192" s="629">
        <v>1</v>
      </c>
      <c r="J192" s="629">
        <v>333.31</v>
      </c>
      <c r="K192" s="642">
        <v>1</v>
      </c>
      <c r="L192" s="629">
        <v>1</v>
      </c>
      <c r="M192" s="630">
        <v>333.31</v>
      </c>
    </row>
    <row r="193" spans="1:13" ht="14.4" customHeight="1" x14ac:dyDescent="0.3">
      <c r="A193" s="625" t="s">
        <v>3021</v>
      </c>
      <c r="B193" s="626" t="s">
        <v>2921</v>
      </c>
      <c r="C193" s="626" t="s">
        <v>560</v>
      </c>
      <c r="D193" s="626" t="s">
        <v>2922</v>
      </c>
      <c r="E193" s="626" t="s">
        <v>2923</v>
      </c>
      <c r="F193" s="629">
        <v>1</v>
      </c>
      <c r="G193" s="629">
        <v>47.63</v>
      </c>
      <c r="H193" s="642">
        <v>1</v>
      </c>
      <c r="I193" s="629"/>
      <c r="J193" s="629"/>
      <c r="K193" s="642">
        <v>0</v>
      </c>
      <c r="L193" s="629">
        <v>1</v>
      </c>
      <c r="M193" s="630">
        <v>47.63</v>
      </c>
    </row>
    <row r="194" spans="1:13" ht="14.4" customHeight="1" x14ac:dyDescent="0.3">
      <c r="A194" s="625" t="s">
        <v>3022</v>
      </c>
      <c r="B194" s="626" t="s">
        <v>2983</v>
      </c>
      <c r="C194" s="626" t="s">
        <v>3651</v>
      </c>
      <c r="D194" s="626" t="s">
        <v>3652</v>
      </c>
      <c r="E194" s="626" t="s">
        <v>3077</v>
      </c>
      <c r="F194" s="629">
        <v>1</v>
      </c>
      <c r="G194" s="629">
        <v>0</v>
      </c>
      <c r="H194" s="642"/>
      <c r="I194" s="629"/>
      <c r="J194" s="629"/>
      <c r="K194" s="642"/>
      <c r="L194" s="629">
        <v>1</v>
      </c>
      <c r="M194" s="630">
        <v>0</v>
      </c>
    </row>
    <row r="195" spans="1:13" ht="14.4" customHeight="1" x14ac:dyDescent="0.3">
      <c r="A195" s="625" t="s">
        <v>3022</v>
      </c>
      <c r="B195" s="626" t="s">
        <v>2935</v>
      </c>
      <c r="C195" s="626" t="s">
        <v>3647</v>
      </c>
      <c r="D195" s="626" t="s">
        <v>3648</v>
      </c>
      <c r="E195" s="626" t="s">
        <v>3649</v>
      </c>
      <c r="F195" s="629"/>
      <c r="G195" s="629"/>
      <c r="H195" s="642"/>
      <c r="I195" s="629">
        <v>19</v>
      </c>
      <c r="J195" s="629">
        <v>0</v>
      </c>
      <c r="K195" s="642"/>
      <c r="L195" s="629">
        <v>19</v>
      </c>
      <c r="M195" s="630">
        <v>0</v>
      </c>
    </row>
    <row r="196" spans="1:13" ht="14.4" customHeight="1" x14ac:dyDescent="0.3">
      <c r="A196" s="625" t="s">
        <v>3022</v>
      </c>
      <c r="B196" s="626" t="s">
        <v>2944</v>
      </c>
      <c r="C196" s="626" t="s">
        <v>3629</v>
      </c>
      <c r="D196" s="626" t="s">
        <v>1610</v>
      </c>
      <c r="E196" s="626" t="s">
        <v>1403</v>
      </c>
      <c r="F196" s="629"/>
      <c r="G196" s="629"/>
      <c r="H196" s="642">
        <v>0</v>
      </c>
      <c r="I196" s="629">
        <v>3</v>
      </c>
      <c r="J196" s="629">
        <v>1239.6600000000001</v>
      </c>
      <c r="K196" s="642">
        <v>1</v>
      </c>
      <c r="L196" s="629">
        <v>3</v>
      </c>
      <c r="M196" s="630">
        <v>1239.6600000000001</v>
      </c>
    </row>
    <row r="197" spans="1:13" ht="14.4" customHeight="1" x14ac:dyDescent="0.3">
      <c r="A197" s="625" t="s">
        <v>3023</v>
      </c>
      <c r="B197" s="626" t="s">
        <v>2794</v>
      </c>
      <c r="C197" s="626" t="s">
        <v>794</v>
      </c>
      <c r="D197" s="626" t="s">
        <v>795</v>
      </c>
      <c r="E197" s="626" t="s">
        <v>796</v>
      </c>
      <c r="F197" s="629"/>
      <c r="G197" s="629"/>
      <c r="H197" s="642">
        <v>0</v>
      </c>
      <c r="I197" s="629">
        <v>14</v>
      </c>
      <c r="J197" s="629">
        <v>8571.64</v>
      </c>
      <c r="K197" s="642">
        <v>1</v>
      </c>
      <c r="L197" s="629">
        <v>14</v>
      </c>
      <c r="M197" s="630">
        <v>8571.64</v>
      </c>
    </row>
    <row r="198" spans="1:13" ht="14.4" customHeight="1" x14ac:dyDescent="0.3">
      <c r="A198" s="625" t="s">
        <v>3023</v>
      </c>
      <c r="B198" s="626" t="s">
        <v>2797</v>
      </c>
      <c r="C198" s="626" t="s">
        <v>595</v>
      </c>
      <c r="D198" s="626" t="s">
        <v>596</v>
      </c>
      <c r="E198" s="626" t="s">
        <v>597</v>
      </c>
      <c r="F198" s="629">
        <v>1</v>
      </c>
      <c r="G198" s="629">
        <v>190.48</v>
      </c>
      <c r="H198" s="642">
        <v>1</v>
      </c>
      <c r="I198" s="629"/>
      <c r="J198" s="629"/>
      <c r="K198" s="642">
        <v>0</v>
      </c>
      <c r="L198" s="629">
        <v>1</v>
      </c>
      <c r="M198" s="630">
        <v>190.48</v>
      </c>
    </row>
    <row r="199" spans="1:13" ht="14.4" customHeight="1" x14ac:dyDescent="0.3">
      <c r="A199" s="625" t="s">
        <v>3023</v>
      </c>
      <c r="B199" s="626" t="s">
        <v>2797</v>
      </c>
      <c r="C199" s="626" t="s">
        <v>3820</v>
      </c>
      <c r="D199" s="626" t="s">
        <v>3821</v>
      </c>
      <c r="E199" s="626" t="s">
        <v>1761</v>
      </c>
      <c r="F199" s="629">
        <v>11</v>
      </c>
      <c r="G199" s="629">
        <v>7049.5700000000006</v>
      </c>
      <c r="H199" s="642">
        <v>1</v>
      </c>
      <c r="I199" s="629"/>
      <c r="J199" s="629"/>
      <c r="K199" s="642">
        <v>0</v>
      </c>
      <c r="L199" s="629">
        <v>11</v>
      </c>
      <c r="M199" s="630">
        <v>7049.5700000000006</v>
      </c>
    </row>
    <row r="200" spans="1:13" ht="14.4" customHeight="1" x14ac:dyDescent="0.3">
      <c r="A200" s="625" t="s">
        <v>3023</v>
      </c>
      <c r="B200" s="626" t="s">
        <v>2797</v>
      </c>
      <c r="C200" s="626" t="s">
        <v>1760</v>
      </c>
      <c r="D200" s="626" t="s">
        <v>1578</v>
      </c>
      <c r="E200" s="626" t="s">
        <v>2798</v>
      </c>
      <c r="F200" s="629"/>
      <c r="G200" s="629"/>
      <c r="H200" s="642">
        <v>0</v>
      </c>
      <c r="I200" s="629">
        <v>1</v>
      </c>
      <c r="J200" s="629">
        <v>630.53</v>
      </c>
      <c r="K200" s="642">
        <v>1</v>
      </c>
      <c r="L200" s="629">
        <v>1</v>
      </c>
      <c r="M200" s="630">
        <v>630.53</v>
      </c>
    </row>
    <row r="201" spans="1:13" ht="14.4" customHeight="1" x14ac:dyDescent="0.3">
      <c r="A201" s="625" t="s">
        <v>3023</v>
      </c>
      <c r="B201" s="626" t="s">
        <v>2797</v>
      </c>
      <c r="C201" s="626" t="s">
        <v>3277</v>
      </c>
      <c r="D201" s="626" t="s">
        <v>1578</v>
      </c>
      <c r="E201" s="626" t="s">
        <v>3278</v>
      </c>
      <c r="F201" s="629"/>
      <c r="G201" s="629"/>
      <c r="H201" s="642"/>
      <c r="I201" s="629">
        <v>2</v>
      </c>
      <c r="J201" s="629">
        <v>0</v>
      </c>
      <c r="K201" s="642"/>
      <c r="L201" s="629">
        <v>2</v>
      </c>
      <c r="M201" s="630">
        <v>0</v>
      </c>
    </row>
    <row r="202" spans="1:13" ht="14.4" customHeight="1" x14ac:dyDescent="0.3">
      <c r="A202" s="625" t="s">
        <v>3023</v>
      </c>
      <c r="B202" s="626" t="s">
        <v>2797</v>
      </c>
      <c r="C202" s="626" t="s">
        <v>3822</v>
      </c>
      <c r="D202" s="626" t="s">
        <v>3821</v>
      </c>
      <c r="E202" s="626" t="s">
        <v>597</v>
      </c>
      <c r="F202" s="629">
        <v>4</v>
      </c>
      <c r="G202" s="629">
        <v>494.88</v>
      </c>
      <c r="H202" s="642">
        <v>1</v>
      </c>
      <c r="I202" s="629"/>
      <c r="J202" s="629"/>
      <c r="K202" s="642">
        <v>0</v>
      </c>
      <c r="L202" s="629">
        <v>4</v>
      </c>
      <c r="M202" s="630">
        <v>494.88</v>
      </c>
    </row>
    <row r="203" spans="1:13" ht="14.4" customHeight="1" x14ac:dyDescent="0.3">
      <c r="A203" s="625" t="s">
        <v>3023</v>
      </c>
      <c r="B203" s="626" t="s">
        <v>2800</v>
      </c>
      <c r="C203" s="626" t="s">
        <v>1550</v>
      </c>
      <c r="D203" s="626" t="s">
        <v>2801</v>
      </c>
      <c r="E203" s="626" t="s">
        <v>2803</v>
      </c>
      <c r="F203" s="629"/>
      <c r="G203" s="629"/>
      <c r="H203" s="642">
        <v>0</v>
      </c>
      <c r="I203" s="629">
        <v>8</v>
      </c>
      <c r="J203" s="629">
        <v>2780.6</v>
      </c>
      <c r="K203" s="642">
        <v>1</v>
      </c>
      <c r="L203" s="629">
        <v>8</v>
      </c>
      <c r="M203" s="630">
        <v>2780.6</v>
      </c>
    </row>
    <row r="204" spans="1:13" ht="14.4" customHeight="1" x14ac:dyDescent="0.3">
      <c r="A204" s="625" t="s">
        <v>3023</v>
      </c>
      <c r="B204" s="626" t="s">
        <v>2805</v>
      </c>
      <c r="C204" s="626" t="s">
        <v>3847</v>
      </c>
      <c r="D204" s="626" t="s">
        <v>1613</v>
      </c>
      <c r="E204" s="626" t="s">
        <v>3848</v>
      </c>
      <c r="F204" s="629"/>
      <c r="G204" s="629"/>
      <c r="H204" s="642">
        <v>0</v>
      </c>
      <c r="I204" s="629">
        <v>21</v>
      </c>
      <c r="J204" s="629">
        <v>2940.63</v>
      </c>
      <c r="K204" s="642">
        <v>1</v>
      </c>
      <c r="L204" s="629">
        <v>21</v>
      </c>
      <c r="M204" s="630">
        <v>2940.63</v>
      </c>
    </row>
    <row r="205" spans="1:13" ht="14.4" customHeight="1" x14ac:dyDescent="0.3">
      <c r="A205" s="625" t="s">
        <v>3023</v>
      </c>
      <c r="B205" s="626" t="s">
        <v>2809</v>
      </c>
      <c r="C205" s="626" t="s">
        <v>3746</v>
      </c>
      <c r="D205" s="626" t="s">
        <v>3747</v>
      </c>
      <c r="E205" s="626" t="s">
        <v>3748</v>
      </c>
      <c r="F205" s="629"/>
      <c r="G205" s="629"/>
      <c r="H205" s="642">
        <v>0</v>
      </c>
      <c r="I205" s="629">
        <v>2</v>
      </c>
      <c r="J205" s="629">
        <v>1773.82</v>
      </c>
      <c r="K205" s="642">
        <v>1</v>
      </c>
      <c r="L205" s="629">
        <v>2</v>
      </c>
      <c r="M205" s="630">
        <v>1773.82</v>
      </c>
    </row>
    <row r="206" spans="1:13" ht="14.4" customHeight="1" x14ac:dyDescent="0.3">
      <c r="A206" s="625" t="s">
        <v>3023</v>
      </c>
      <c r="B206" s="626" t="s">
        <v>2814</v>
      </c>
      <c r="C206" s="626" t="s">
        <v>3784</v>
      </c>
      <c r="D206" s="626" t="s">
        <v>3785</v>
      </c>
      <c r="E206" s="626" t="s">
        <v>3786</v>
      </c>
      <c r="F206" s="629">
        <v>8</v>
      </c>
      <c r="G206" s="629">
        <v>0</v>
      </c>
      <c r="H206" s="642"/>
      <c r="I206" s="629"/>
      <c r="J206" s="629"/>
      <c r="K206" s="642"/>
      <c r="L206" s="629">
        <v>8</v>
      </c>
      <c r="M206" s="630">
        <v>0</v>
      </c>
    </row>
    <row r="207" spans="1:13" ht="14.4" customHeight="1" x14ac:dyDescent="0.3">
      <c r="A207" s="625" t="s">
        <v>3023</v>
      </c>
      <c r="B207" s="626" t="s">
        <v>2814</v>
      </c>
      <c r="C207" s="626" t="s">
        <v>1587</v>
      </c>
      <c r="D207" s="626" t="s">
        <v>1588</v>
      </c>
      <c r="E207" s="626" t="s">
        <v>2816</v>
      </c>
      <c r="F207" s="629"/>
      <c r="G207" s="629"/>
      <c r="H207" s="642">
        <v>0</v>
      </c>
      <c r="I207" s="629">
        <v>2</v>
      </c>
      <c r="J207" s="629">
        <v>172.82</v>
      </c>
      <c r="K207" s="642">
        <v>1</v>
      </c>
      <c r="L207" s="629">
        <v>2</v>
      </c>
      <c r="M207" s="630">
        <v>172.82</v>
      </c>
    </row>
    <row r="208" spans="1:13" ht="14.4" customHeight="1" x14ac:dyDescent="0.3">
      <c r="A208" s="625" t="s">
        <v>3023</v>
      </c>
      <c r="B208" s="626" t="s">
        <v>2821</v>
      </c>
      <c r="C208" s="626" t="s">
        <v>3287</v>
      </c>
      <c r="D208" s="626" t="s">
        <v>3116</v>
      </c>
      <c r="E208" s="626" t="s">
        <v>1661</v>
      </c>
      <c r="F208" s="629"/>
      <c r="G208" s="629"/>
      <c r="H208" s="642">
        <v>0</v>
      </c>
      <c r="I208" s="629">
        <v>3</v>
      </c>
      <c r="J208" s="629">
        <v>579.41999999999996</v>
      </c>
      <c r="K208" s="642">
        <v>1</v>
      </c>
      <c r="L208" s="629">
        <v>3</v>
      </c>
      <c r="M208" s="630">
        <v>579.41999999999996</v>
      </c>
    </row>
    <row r="209" spans="1:13" ht="14.4" customHeight="1" x14ac:dyDescent="0.3">
      <c r="A209" s="625" t="s">
        <v>3023</v>
      </c>
      <c r="B209" s="626" t="s">
        <v>2821</v>
      </c>
      <c r="C209" s="626" t="s">
        <v>1715</v>
      </c>
      <c r="D209" s="626" t="s">
        <v>2822</v>
      </c>
      <c r="E209" s="626" t="s">
        <v>2823</v>
      </c>
      <c r="F209" s="629"/>
      <c r="G209" s="629"/>
      <c r="H209" s="642">
        <v>0</v>
      </c>
      <c r="I209" s="629">
        <v>2</v>
      </c>
      <c r="J209" s="629">
        <v>312.5</v>
      </c>
      <c r="K209" s="642">
        <v>1</v>
      </c>
      <c r="L209" s="629">
        <v>2</v>
      </c>
      <c r="M209" s="630">
        <v>312.5</v>
      </c>
    </row>
    <row r="210" spans="1:13" ht="14.4" customHeight="1" x14ac:dyDescent="0.3">
      <c r="A210" s="625" t="s">
        <v>3023</v>
      </c>
      <c r="B210" s="626" t="s">
        <v>2821</v>
      </c>
      <c r="C210" s="626" t="s">
        <v>1630</v>
      </c>
      <c r="D210" s="626" t="s">
        <v>2824</v>
      </c>
      <c r="E210" s="626" t="s">
        <v>1661</v>
      </c>
      <c r="F210" s="629"/>
      <c r="G210" s="629"/>
      <c r="H210" s="642">
        <v>0</v>
      </c>
      <c r="I210" s="629">
        <v>4</v>
      </c>
      <c r="J210" s="629">
        <v>772.56</v>
      </c>
      <c r="K210" s="642">
        <v>1</v>
      </c>
      <c r="L210" s="629">
        <v>4</v>
      </c>
      <c r="M210" s="630">
        <v>772.56</v>
      </c>
    </row>
    <row r="211" spans="1:13" ht="14.4" customHeight="1" x14ac:dyDescent="0.3">
      <c r="A211" s="625" t="s">
        <v>3023</v>
      </c>
      <c r="B211" s="626" t="s">
        <v>2825</v>
      </c>
      <c r="C211" s="626" t="s">
        <v>1753</v>
      </c>
      <c r="D211" s="626" t="s">
        <v>1562</v>
      </c>
      <c r="E211" s="626" t="s">
        <v>1754</v>
      </c>
      <c r="F211" s="629"/>
      <c r="G211" s="629"/>
      <c r="H211" s="642">
        <v>0</v>
      </c>
      <c r="I211" s="629">
        <v>1</v>
      </c>
      <c r="J211" s="629">
        <v>625.29</v>
      </c>
      <c r="K211" s="642">
        <v>1</v>
      </c>
      <c r="L211" s="629">
        <v>1</v>
      </c>
      <c r="M211" s="630">
        <v>625.29</v>
      </c>
    </row>
    <row r="212" spans="1:13" ht="14.4" customHeight="1" x14ac:dyDescent="0.3">
      <c r="A212" s="625" t="s">
        <v>3023</v>
      </c>
      <c r="B212" s="626" t="s">
        <v>2825</v>
      </c>
      <c r="C212" s="626" t="s">
        <v>3801</v>
      </c>
      <c r="D212" s="626" t="s">
        <v>1562</v>
      </c>
      <c r="E212" s="626" t="s">
        <v>3802</v>
      </c>
      <c r="F212" s="629"/>
      <c r="G212" s="629"/>
      <c r="H212" s="642">
        <v>0</v>
      </c>
      <c r="I212" s="629">
        <v>3</v>
      </c>
      <c r="J212" s="629">
        <v>562.77</v>
      </c>
      <c r="K212" s="642">
        <v>1</v>
      </c>
      <c r="L212" s="629">
        <v>3</v>
      </c>
      <c r="M212" s="630">
        <v>562.77</v>
      </c>
    </row>
    <row r="213" spans="1:13" ht="14.4" customHeight="1" x14ac:dyDescent="0.3">
      <c r="A213" s="625" t="s">
        <v>3023</v>
      </c>
      <c r="B213" s="626" t="s">
        <v>2825</v>
      </c>
      <c r="C213" s="626" t="s">
        <v>1599</v>
      </c>
      <c r="D213" s="626" t="s">
        <v>1600</v>
      </c>
      <c r="E213" s="626" t="s">
        <v>1563</v>
      </c>
      <c r="F213" s="629"/>
      <c r="G213" s="629"/>
      <c r="H213" s="642">
        <v>0</v>
      </c>
      <c r="I213" s="629">
        <v>2</v>
      </c>
      <c r="J213" s="629">
        <v>3499.38</v>
      </c>
      <c r="K213" s="642">
        <v>1</v>
      </c>
      <c r="L213" s="629">
        <v>2</v>
      </c>
      <c r="M213" s="630">
        <v>3499.38</v>
      </c>
    </row>
    <row r="214" spans="1:13" ht="14.4" customHeight="1" x14ac:dyDescent="0.3">
      <c r="A214" s="625" t="s">
        <v>3023</v>
      </c>
      <c r="B214" s="626" t="s">
        <v>2825</v>
      </c>
      <c r="C214" s="626" t="s">
        <v>1603</v>
      </c>
      <c r="D214" s="626" t="s">
        <v>1600</v>
      </c>
      <c r="E214" s="626" t="s">
        <v>1566</v>
      </c>
      <c r="F214" s="629"/>
      <c r="G214" s="629"/>
      <c r="H214" s="642">
        <v>0</v>
      </c>
      <c r="I214" s="629">
        <v>1</v>
      </c>
      <c r="J214" s="629">
        <v>2332.92</v>
      </c>
      <c r="K214" s="642">
        <v>1</v>
      </c>
      <c r="L214" s="629">
        <v>1</v>
      </c>
      <c r="M214" s="630">
        <v>2332.92</v>
      </c>
    </row>
    <row r="215" spans="1:13" ht="14.4" customHeight="1" x14ac:dyDescent="0.3">
      <c r="A215" s="625" t="s">
        <v>3023</v>
      </c>
      <c r="B215" s="626" t="s">
        <v>2825</v>
      </c>
      <c r="C215" s="626" t="s">
        <v>1606</v>
      </c>
      <c r="D215" s="626" t="s">
        <v>1600</v>
      </c>
      <c r="E215" s="626" t="s">
        <v>1569</v>
      </c>
      <c r="F215" s="629"/>
      <c r="G215" s="629"/>
      <c r="H215" s="642">
        <v>0</v>
      </c>
      <c r="I215" s="629">
        <v>4</v>
      </c>
      <c r="J215" s="629">
        <v>11664.64</v>
      </c>
      <c r="K215" s="642">
        <v>1</v>
      </c>
      <c r="L215" s="629">
        <v>4</v>
      </c>
      <c r="M215" s="630">
        <v>11664.64</v>
      </c>
    </row>
    <row r="216" spans="1:13" ht="14.4" customHeight="1" x14ac:dyDescent="0.3">
      <c r="A216" s="625" t="s">
        <v>3023</v>
      </c>
      <c r="B216" s="626" t="s">
        <v>2826</v>
      </c>
      <c r="C216" s="626" t="s">
        <v>1672</v>
      </c>
      <c r="D216" s="626" t="s">
        <v>1673</v>
      </c>
      <c r="E216" s="626" t="s">
        <v>1674</v>
      </c>
      <c r="F216" s="629"/>
      <c r="G216" s="629"/>
      <c r="H216" s="642">
        <v>0</v>
      </c>
      <c r="I216" s="629">
        <v>19</v>
      </c>
      <c r="J216" s="629">
        <v>7882.1500000000005</v>
      </c>
      <c r="K216" s="642">
        <v>1</v>
      </c>
      <c r="L216" s="629">
        <v>19</v>
      </c>
      <c r="M216" s="630">
        <v>7882.1500000000005</v>
      </c>
    </row>
    <row r="217" spans="1:13" ht="14.4" customHeight="1" x14ac:dyDescent="0.3">
      <c r="A217" s="625" t="s">
        <v>3023</v>
      </c>
      <c r="B217" s="626" t="s">
        <v>4181</v>
      </c>
      <c r="C217" s="626" t="s">
        <v>3703</v>
      </c>
      <c r="D217" s="626" t="s">
        <v>3704</v>
      </c>
      <c r="E217" s="626" t="s">
        <v>3705</v>
      </c>
      <c r="F217" s="629"/>
      <c r="G217" s="629"/>
      <c r="H217" s="642">
        <v>0</v>
      </c>
      <c r="I217" s="629">
        <v>9</v>
      </c>
      <c r="J217" s="629">
        <v>19065.78</v>
      </c>
      <c r="K217" s="642">
        <v>1</v>
      </c>
      <c r="L217" s="629">
        <v>9</v>
      </c>
      <c r="M217" s="630">
        <v>19065.78</v>
      </c>
    </row>
    <row r="218" spans="1:13" ht="14.4" customHeight="1" x14ac:dyDescent="0.3">
      <c r="A218" s="625" t="s">
        <v>3023</v>
      </c>
      <c r="B218" s="626" t="s">
        <v>4182</v>
      </c>
      <c r="C218" s="626" t="s">
        <v>3856</v>
      </c>
      <c r="D218" s="626" t="s">
        <v>3857</v>
      </c>
      <c r="E218" s="626" t="s">
        <v>1582</v>
      </c>
      <c r="F218" s="629"/>
      <c r="G218" s="629"/>
      <c r="H218" s="642">
        <v>0</v>
      </c>
      <c r="I218" s="629">
        <v>7</v>
      </c>
      <c r="J218" s="629">
        <v>13337.66</v>
      </c>
      <c r="K218" s="642">
        <v>1</v>
      </c>
      <c r="L218" s="629">
        <v>7</v>
      </c>
      <c r="M218" s="630">
        <v>13337.66</v>
      </c>
    </row>
    <row r="219" spans="1:13" ht="14.4" customHeight="1" x14ac:dyDescent="0.3">
      <c r="A219" s="625" t="s">
        <v>3023</v>
      </c>
      <c r="B219" s="626" t="s">
        <v>2829</v>
      </c>
      <c r="C219" s="626" t="s">
        <v>1523</v>
      </c>
      <c r="D219" s="626" t="s">
        <v>1524</v>
      </c>
      <c r="E219" s="626" t="s">
        <v>2830</v>
      </c>
      <c r="F219" s="629"/>
      <c r="G219" s="629"/>
      <c r="H219" s="642">
        <v>0</v>
      </c>
      <c r="I219" s="629">
        <v>3</v>
      </c>
      <c r="J219" s="629">
        <v>363.48</v>
      </c>
      <c r="K219" s="642">
        <v>1</v>
      </c>
      <c r="L219" s="629">
        <v>3</v>
      </c>
      <c r="M219" s="630">
        <v>363.48</v>
      </c>
    </row>
    <row r="220" spans="1:13" ht="14.4" customHeight="1" x14ac:dyDescent="0.3">
      <c r="A220" s="625" t="s">
        <v>3023</v>
      </c>
      <c r="B220" s="626" t="s">
        <v>2829</v>
      </c>
      <c r="C220" s="626" t="s">
        <v>3122</v>
      </c>
      <c r="D220" s="626" t="s">
        <v>2594</v>
      </c>
      <c r="E220" s="626" t="s">
        <v>3123</v>
      </c>
      <c r="F220" s="629">
        <v>2</v>
      </c>
      <c r="G220" s="629">
        <v>403.9</v>
      </c>
      <c r="H220" s="642">
        <v>1</v>
      </c>
      <c r="I220" s="629"/>
      <c r="J220" s="629"/>
      <c r="K220" s="642">
        <v>0</v>
      </c>
      <c r="L220" s="629">
        <v>2</v>
      </c>
      <c r="M220" s="630">
        <v>403.9</v>
      </c>
    </row>
    <row r="221" spans="1:13" ht="14.4" customHeight="1" x14ac:dyDescent="0.3">
      <c r="A221" s="625" t="s">
        <v>3023</v>
      </c>
      <c r="B221" s="626" t="s">
        <v>2832</v>
      </c>
      <c r="C221" s="626" t="s">
        <v>3798</v>
      </c>
      <c r="D221" s="626" t="s">
        <v>3799</v>
      </c>
      <c r="E221" s="626" t="s">
        <v>3800</v>
      </c>
      <c r="F221" s="629">
        <v>3</v>
      </c>
      <c r="G221" s="629">
        <v>1439.76</v>
      </c>
      <c r="H221" s="642">
        <v>1</v>
      </c>
      <c r="I221" s="629"/>
      <c r="J221" s="629"/>
      <c r="K221" s="642">
        <v>0</v>
      </c>
      <c r="L221" s="629">
        <v>3</v>
      </c>
      <c r="M221" s="630">
        <v>1439.76</v>
      </c>
    </row>
    <row r="222" spans="1:13" ht="14.4" customHeight="1" x14ac:dyDescent="0.3">
      <c r="A222" s="625" t="s">
        <v>3023</v>
      </c>
      <c r="B222" s="626" t="s">
        <v>2837</v>
      </c>
      <c r="C222" s="626" t="s">
        <v>3276</v>
      </c>
      <c r="D222" s="626" t="s">
        <v>592</v>
      </c>
      <c r="E222" s="626" t="s">
        <v>3061</v>
      </c>
      <c r="F222" s="629">
        <v>1</v>
      </c>
      <c r="G222" s="629">
        <v>0</v>
      </c>
      <c r="H222" s="642"/>
      <c r="I222" s="629"/>
      <c r="J222" s="629"/>
      <c r="K222" s="642"/>
      <c r="L222" s="629">
        <v>1</v>
      </c>
      <c r="M222" s="630">
        <v>0</v>
      </c>
    </row>
    <row r="223" spans="1:13" ht="14.4" customHeight="1" x14ac:dyDescent="0.3">
      <c r="A223" s="625" t="s">
        <v>3023</v>
      </c>
      <c r="B223" s="626" t="s">
        <v>2838</v>
      </c>
      <c r="C223" s="626" t="s">
        <v>3787</v>
      </c>
      <c r="D223" s="626" t="s">
        <v>3788</v>
      </c>
      <c r="E223" s="626" t="s">
        <v>3789</v>
      </c>
      <c r="F223" s="629"/>
      <c r="G223" s="629"/>
      <c r="H223" s="642">
        <v>0</v>
      </c>
      <c r="I223" s="629">
        <v>3</v>
      </c>
      <c r="J223" s="629">
        <v>300.12</v>
      </c>
      <c r="K223" s="642">
        <v>1</v>
      </c>
      <c r="L223" s="629">
        <v>3</v>
      </c>
      <c r="M223" s="630">
        <v>300.12</v>
      </c>
    </row>
    <row r="224" spans="1:13" ht="14.4" customHeight="1" x14ac:dyDescent="0.3">
      <c r="A224" s="625" t="s">
        <v>3023</v>
      </c>
      <c r="B224" s="626" t="s">
        <v>2838</v>
      </c>
      <c r="C224" s="626" t="s">
        <v>3400</v>
      </c>
      <c r="D224" s="626" t="s">
        <v>3357</v>
      </c>
      <c r="E224" s="626" t="s">
        <v>3401</v>
      </c>
      <c r="F224" s="629">
        <v>6</v>
      </c>
      <c r="G224" s="629">
        <v>1200.42</v>
      </c>
      <c r="H224" s="642">
        <v>1</v>
      </c>
      <c r="I224" s="629"/>
      <c r="J224" s="629"/>
      <c r="K224" s="642">
        <v>0</v>
      </c>
      <c r="L224" s="629">
        <v>6</v>
      </c>
      <c r="M224" s="630">
        <v>1200.42</v>
      </c>
    </row>
    <row r="225" spans="1:13" ht="14.4" customHeight="1" x14ac:dyDescent="0.3">
      <c r="A225" s="625" t="s">
        <v>3023</v>
      </c>
      <c r="B225" s="626" t="s">
        <v>2838</v>
      </c>
      <c r="C225" s="626" t="s">
        <v>3356</v>
      </c>
      <c r="D225" s="626" t="s">
        <v>3357</v>
      </c>
      <c r="E225" s="626" t="s">
        <v>3358</v>
      </c>
      <c r="F225" s="629">
        <v>6</v>
      </c>
      <c r="G225" s="629">
        <v>360.12</v>
      </c>
      <c r="H225" s="642">
        <v>1</v>
      </c>
      <c r="I225" s="629"/>
      <c r="J225" s="629"/>
      <c r="K225" s="642">
        <v>0</v>
      </c>
      <c r="L225" s="629">
        <v>6</v>
      </c>
      <c r="M225" s="630">
        <v>360.12</v>
      </c>
    </row>
    <row r="226" spans="1:13" ht="14.4" customHeight="1" x14ac:dyDescent="0.3">
      <c r="A226" s="625" t="s">
        <v>3023</v>
      </c>
      <c r="B226" s="626" t="s">
        <v>2838</v>
      </c>
      <c r="C226" s="626" t="s">
        <v>3790</v>
      </c>
      <c r="D226" s="626" t="s">
        <v>3791</v>
      </c>
      <c r="E226" s="626" t="s">
        <v>3792</v>
      </c>
      <c r="F226" s="629">
        <v>4</v>
      </c>
      <c r="G226" s="629">
        <v>199.68</v>
      </c>
      <c r="H226" s="642">
        <v>1</v>
      </c>
      <c r="I226" s="629"/>
      <c r="J226" s="629"/>
      <c r="K226" s="642">
        <v>0</v>
      </c>
      <c r="L226" s="629">
        <v>4</v>
      </c>
      <c r="M226" s="630">
        <v>199.68</v>
      </c>
    </row>
    <row r="227" spans="1:13" ht="14.4" customHeight="1" x14ac:dyDescent="0.3">
      <c r="A227" s="625" t="s">
        <v>3023</v>
      </c>
      <c r="B227" s="626" t="s">
        <v>2841</v>
      </c>
      <c r="C227" s="626" t="s">
        <v>1580</v>
      </c>
      <c r="D227" s="626" t="s">
        <v>1581</v>
      </c>
      <c r="E227" s="626" t="s">
        <v>1582</v>
      </c>
      <c r="F227" s="629"/>
      <c r="G227" s="629"/>
      <c r="H227" s="642">
        <v>0</v>
      </c>
      <c r="I227" s="629">
        <v>4</v>
      </c>
      <c r="J227" s="629">
        <v>167.56</v>
      </c>
      <c r="K227" s="642">
        <v>1</v>
      </c>
      <c r="L227" s="629">
        <v>4</v>
      </c>
      <c r="M227" s="630">
        <v>167.56</v>
      </c>
    </row>
    <row r="228" spans="1:13" ht="14.4" customHeight="1" x14ac:dyDescent="0.3">
      <c r="A228" s="625" t="s">
        <v>3023</v>
      </c>
      <c r="B228" s="626" t="s">
        <v>2841</v>
      </c>
      <c r="C228" s="626" t="s">
        <v>3481</v>
      </c>
      <c r="D228" s="626" t="s">
        <v>1581</v>
      </c>
      <c r="E228" s="626" t="s">
        <v>3482</v>
      </c>
      <c r="F228" s="629"/>
      <c r="G228" s="629"/>
      <c r="H228" s="642">
        <v>0</v>
      </c>
      <c r="I228" s="629">
        <v>6</v>
      </c>
      <c r="J228" s="629">
        <v>879.78</v>
      </c>
      <c r="K228" s="642">
        <v>1</v>
      </c>
      <c r="L228" s="629">
        <v>6</v>
      </c>
      <c r="M228" s="630">
        <v>879.78</v>
      </c>
    </row>
    <row r="229" spans="1:13" ht="14.4" customHeight="1" x14ac:dyDescent="0.3">
      <c r="A229" s="625" t="s">
        <v>3023</v>
      </c>
      <c r="B229" s="626" t="s">
        <v>2842</v>
      </c>
      <c r="C229" s="626" t="s">
        <v>564</v>
      </c>
      <c r="D229" s="626" t="s">
        <v>2843</v>
      </c>
      <c r="E229" s="626" t="s">
        <v>2844</v>
      </c>
      <c r="F229" s="629">
        <v>11</v>
      </c>
      <c r="G229" s="629">
        <v>345.73</v>
      </c>
      <c r="H229" s="642">
        <v>1</v>
      </c>
      <c r="I229" s="629"/>
      <c r="J229" s="629"/>
      <c r="K229" s="642">
        <v>0</v>
      </c>
      <c r="L229" s="629">
        <v>11</v>
      </c>
      <c r="M229" s="630">
        <v>345.73</v>
      </c>
    </row>
    <row r="230" spans="1:13" ht="14.4" customHeight="1" x14ac:dyDescent="0.3">
      <c r="A230" s="625" t="s">
        <v>3023</v>
      </c>
      <c r="B230" s="626" t="s">
        <v>2842</v>
      </c>
      <c r="C230" s="626" t="s">
        <v>3047</v>
      </c>
      <c r="D230" s="626" t="s">
        <v>3048</v>
      </c>
      <c r="E230" s="626" t="s">
        <v>2107</v>
      </c>
      <c r="F230" s="629">
        <v>13</v>
      </c>
      <c r="G230" s="629">
        <v>544.56999999999994</v>
      </c>
      <c r="H230" s="642">
        <v>1</v>
      </c>
      <c r="I230" s="629"/>
      <c r="J230" s="629"/>
      <c r="K230" s="642">
        <v>0</v>
      </c>
      <c r="L230" s="629">
        <v>13</v>
      </c>
      <c r="M230" s="630">
        <v>544.56999999999994</v>
      </c>
    </row>
    <row r="231" spans="1:13" ht="14.4" customHeight="1" x14ac:dyDescent="0.3">
      <c r="A231" s="625" t="s">
        <v>3023</v>
      </c>
      <c r="B231" s="626" t="s">
        <v>2842</v>
      </c>
      <c r="C231" s="626" t="s">
        <v>3274</v>
      </c>
      <c r="D231" s="626" t="s">
        <v>3275</v>
      </c>
      <c r="E231" s="626" t="s">
        <v>574</v>
      </c>
      <c r="F231" s="629">
        <v>8</v>
      </c>
      <c r="G231" s="629">
        <v>448.16</v>
      </c>
      <c r="H231" s="642">
        <v>1</v>
      </c>
      <c r="I231" s="629"/>
      <c r="J231" s="629"/>
      <c r="K231" s="642">
        <v>0</v>
      </c>
      <c r="L231" s="629">
        <v>8</v>
      </c>
      <c r="M231" s="630">
        <v>448.16</v>
      </c>
    </row>
    <row r="232" spans="1:13" ht="14.4" customHeight="1" x14ac:dyDescent="0.3">
      <c r="A232" s="625" t="s">
        <v>3023</v>
      </c>
      <c r="B232" s="626" t="s">
        <v>2842</v>
      </c>
      <c r="C232" s="626" t="s">
        <v>1574</v>
      </c>
      <c r="D232" s="626" t="s">
        <v>1575</v>
      </c>
      <c r="E232" s="626" t="s">
        <v>604</v>
      </c>
      <c r="F232" s="629"/>
      <c r="G232" s="629"/>
      <c r="H232" s="642">
        <v>0</v>
      </c>
      <c r="I232" s="629">
        <v>25</v>
      </c>
      <c r="J232" s="629">
        <v>1122.25</v>
      </c>
      <c r="K232" s="642">
        <v>1</v>
      </c>
      <c r="L232" s="629">
        <v>25</v>
      </c>
      <c r="M232" s="630">
        <v>1122.25</v>
      </c>
    </row>
    <row r="233" spans="1:13" ht="14.4" customHeight="1" x14ac:dyDescent="0.3">
      <c r="A233" s="625" t="s">
        <v>3023</v>
      </c>
      <c r="B233" s="626" t="s">
        <v>2842</v>
      </c>
      <c r="C233" s="626" t="s">
        <v>3686</v>
      </c>
      <c r="D233" s="626" t="s">
        <v>3687</v>
      </c>
      <c r="E233" s="626" t="s">
        <v>1720</v>
      </c>
      <c r="F233" s="629">
        <v>2</v>
      </c>
      <c r="G233" s="629">
        <v>120.04</v>
      </c>
      <c r="H233" s="642">
        <v>1</v>
      </c>
      <c r="I233" s="629"/>
      <c r="J233" s="629"/>
      <c r="K233" s="642">
        <v>0</v>
      </c>
      <c r="L233" s="629">
        <v>2</v>
      </c>
      <c r="M233" s="630">
        <v>120.04</v>
      </c>
    </row>
    <row r="234" spans="1:13" ht="14.4" customHeight="1" x14ac:dyDescent="0.3">
      <c r="A234" s="625" t="s">
        <v>3023</v>
      </c>
      <c r="B234" s="626" t="s">
        <v>2842</v>
      </c>
      <c r="C234" s="626" t="s">
        <v>3228</v>
      </c>
      <c r="D234" s="626" t="s">
        <v>3229</v>
      </c>
      <c r="E234" s="626" t="s">
        <v>604</v>
      </c>
      <c r="F234" s="629">
        <v>11</v>
      </c>
      <c r="G234" s="629">
        <v>493.78999999999996</v>
      </c>
      <c r="H234" s="642">
        <v>1</v>
      </c>
      <c r="I234" s="629"/>
      <c r="J234" s="629"/>
      <c r="K234" s="642">
        <v>0</v>
      </c>
      <c r="L234" s="629">
        <v>11</v>
      </c>
      <c r="M234" s="630">
        <v>493.78999999999996</v>
      </c>
    </row>
    <row r="235" spans="1:13" ht="14.4" customHeight="1" x14ac:dyDescent="0.3">
      <c r="A235" s="625" t="s">
        <v>3023</v>
      </c>
      <c r="B235" s="626" t="s">
        <v>2846</v>
      </c>
      <c r="C235" s="626" t="s">
        <v>3472</v>
      </c>
      <c r="D235" s="626" t="s">
        <v>1666</v>
      </c>
      <c r="E235" s="626" t="s">
        <v>3403</v>
      </c>
      <c r="F235" s="629"/>
      <c r="G235" s="629"/>
      <c r="H235" s="642">
        <v>0</v>
      </c>
      <c r="I235" s="629">
        <v>4</v>
      </c>
      <c r="J235" s="629">
        <v>1082.76</v>
      </c>
      <c r="K235" s="642">
        <v>1</v>
      </c>
      <c r="L235" s="629">
        <v>4</v>
      </c>
      <c r="M235" s="630">
        <v>1082.76</v>
      </c>
    </row>
    <row r="236" spans="1:13" ht="14.4" customHeight="1" x14ac:dyDescent="0.3">
      <c r="A236" s="625" t="s">
        <v>3023</v>
      </c>
      <c r="B236" s="626" t="s">
        <v>2846</v>
      </c>
      <c r="C236" s="626" t="s">
        <v>1659</v>
      </c>
      <c r="D236" s="626" t="s">
        <v>1660</v>
      </c>
      <c r="E236" s="626" t="s">
        <v>1661</v>
      </c>
      <c r="F236" s="629"/>
      <c r="G236" s="629"/>
      <c r="H236" s="642">
        <v>0</v>
      </c>
      <c r="I236" s="629">
        <v>3</v>
      </c>
      <c r="J236" s="629">
        <v>609.21</v>
      </c>
      <c r="K236" s="642">
        <v>1</v>
      </c>
      <c r="L236" s="629">
        <v>3</v>
      </c>
      <c r="M236" s="630">
        <v>609.21</v>
      </c>
    </row>
    <row r="237" spans="1:13" ht="14.4" customHeight="1" x14ac:dyDescent="0.3">
      <c r="A237" s="625" t="s">
        <v>3023</v>
      </c>
      <c r="B237" s="626" t="s">
        <v>2846</v>
      </c>
      <c r="C237" s="626" t="s">
        <v>3665</v>
      </c>
      <c r="D237" s="626" t="s">
        <v>3126</v>
      </c>
      <c r="E237" s="626" t="s">
        <v>3403</v>
      </c>
      <c r="F237" s="629">
        <v>2</v>
      </c>
      <c r="G237" s="629">
        <v>541.38</v>
      </c>
      <c r="H237" s="642">
        <v>1</v>
      </c>
      <c r="I237" s="629"/>
      <c r="J237" s="629"/>
      <c r="K237" s="642">
        <v>0</v>
      </c>
      <c r="L237" s="629">
        <v>2</v>
      </c>
      <c r="M237" s="630">
        <v>541.38</v>
      </c>
    </row>
    <row r="238" spans="1:13" ht="14.4" customHeight="1" x14ac:dyDescent="0.3">
      <c r="A238" s="625" t="s">
        <v>3023</v>
      </c>
      <c r="B238" s="626" t="s">
        <v>2846</v>
      </c>
      <c r="C238" s="626" t="s">
        <v>3666</v>
      </c>
      <c r="D238" s="626" t="s">
        <v>3035</v>
      </c>
      <c r="E238" s="626" t="s">
        <v>1661</v>
      </c>
      <c r="F238" s="629">
        <v>1</v>
      </c>
      <c r="G238" s="629">
        <v>203.07</v>
      </c>
      <c r="H238" s="642">
        <v>1</v>
      </c>
      <c r="I238" s="629"/>
      <c r="J238" s="629"/>
      <c r="K238" s="642">
        <v>0</v>
      </c>
      <c r="L238" s="629">
        <v>1</v>
      </c>
      <c r="M238" s="630">
        <v>203.07</v>
      </c>
    </row>
    <row r="239" spans="1:13" ht="14.4" customHeight="1" x14ac:dyDescent="0.3">
      <c r="A239" s="625" t="s">
        <v>3023</v>
      </c>
      <c r="B239" s="626" t="s">
        <v>2846</v>
      </c>
      <c r="C239" s="626" t="s">
        <v>3667</v>
      </c>
      <c r="D239" s="626" t="s">
        <v>3126</v>
      </c>
      <c r="E239" s="626" t="s">
        <v>3403</v>
      </c>
      <c r="F239" s="629">
        <v>3</v>
      </c>
      <c r="G239" s="629">
        <v>812.06999999999994</v>
      </c>
      <c r="H239" s="642">
        <v>1</v>
      </c>
      <c r="I239" s="629"/>
      <c r="J239" s="629"/>
      <c r="K239" s="642">
        <v>0</v>
      </c>
      <c r="L239" s="629">
        <v>3</v>
      </c>
      <c r="M239" s="630">
        <v>812.06999999999994</v>
      </c>
    </row>
    <row r="240" spans="1:13" ht="14.4" customHeight="1" x14ac:dyDescent="0.3">
      <c r="A240" s="625" t="s">
        <v>3023</v>
      </c>
      <c r="B240" s="626" t="s">
        <v>3001</v>
      </c>
      <c r="C240" s="626" t="s">
        <v>3904</v>
      </c>
      <c r="D240" s="626" t="s">
        <v>3905</v>
      </c>
      <c r="E240" s="626" t="s">
        <v>3906</v>
      </c>
      <c r="F240" s="629">
        <v>2</v>
      </c>
      <c r="G240" s="629">
        <v>914.74</v>
      </c>
      <c r="H240" s="642">
        <v>1</v>
      </c>
      <c r="I240" s="629"/>
      <c r="J240" s="629"/>
      <c r="K240" s="642">
        <v>0</v>
      </c>
      <c r="L240" s="629">
        <v>2</v>
      </c>
      <c r="M240" s="630">
        <v>914.74</v>
      </c>
    </row>
    <row r="241" spans="1:13" ht="14.4" customHeight="1" x14ac:dyDescent="0.3">
      <c r="A241" s="625" t="s">
        <v>3023</v>
      </c>
      <c r="B241" s="626" t="s">
        <v>3001</v>
      </c>
      <c r="C241" s="626" t="s">
        <v>3907</v>
      </c>
      <c r="D241" s="626" t="s">
        <v>3340</v>
      </c>
      <c r="E241" s="626" t="s">
        <v>3908</v>
      </c>
      <c r="F241" s="629"/>
      <c r="G241" s="629"/>
      <c r="H241" s="642">
        <v>0</v>
      </c>
      <c r="I241" s="629">
        <v>2</v>
      </c>
      <c r="J241" s="629">
        <v>1051.76</v>
      </c>
      <c r="K241" s="642">
        <v>1</v>
      </c>
      <c r="L241" s="629">
        <v>2</v>
      </c>
      <c r="M241" s="630">
        <v>1051.76</v>
      </c>
    </row>
    <row r="242" spans="1:13" ht="14.4" customHeight="1" x14ac:dyDescent="0.3">
      <c r="A242" s="625" t="s">
        <v>3023</v>
      </c>
      <c r="B242" s="626" t="s">
        <v>3001</v>
      </c>
      <c r="C242" s="626" t="s">
        <v>3411</v>
      </c>
      <c r="D242" s="626" t="s">
        <v>3412</v>
      </c>
      <c r="E242" s="626" t="s">
        <v>3413</v>
      </c>
      <c r="F242" s="629">
        <v>2</v>
      </c>
      <c r="G242" s="629">
        <v>233.3</v>
      </c>
      <c r="H242" s="642">
        <v>1</v>
      </c>
      <c r="I242" s="629"/>
      <c r="J242" s="629"/>
      <c r="K242" s="642">
        <v>0</v>
      </c>
      <c r="L242" s="629">
        <v>2</v>
      </c>
      <c r="M242" s="630">
        <v>233.3</v>
      </c>
    </row>
    <row r="243" spans="1:13" ht="14.4" customHeight="1" x14ac:dyDescent="0.3">
      <c r="A243" s="625" t="s">
        <v>3023</v>
      </c>
      <c r="B243" s="626" t="s">
        <v>3001</v>
      </c>
      <c r="C243" s="626" t="s">
        <v>3909</v>
      </c>
      <c r="D243" s="626" t="s">
        <v>3412</v>
      </c>
      <c r="E243" s="626" t="s">
        <v>3906</v>
      </c>
      <c r="F243" s="629">
        <v>2</v>
      </c>
      <c r="G243" s="629">
        <v>914.74</v>
      </c>
      <c r="H243" s="642">
        <v>1</v>
      </c>
      <c r="I243" s="629"/>
      <c r="J243" s="629"/>
      <c r="K243" s="642">
        <v>0</v>
      </c>
      <c r="L243" s="629">
        <v>2</v>
      </c>
      <c r="M243" s="630">
        <v>914.74</v>
      </c>
    </row>
    <row r="244" spans="1:13" ht="14.4" customHeight="1" x14ac:dyDescent="0.3">
      <c r="A244" s="625" t="s">
        <v>3023</v>
      </c>
      <c r="B244" s="626" t="s">
        <v>2850</v>
      </c>
      <c r="C244" s="626" t="s">
        <v>1064</v>
      </c>
      <c r="D244" s="626" t="s">
        <v>1065</v>
      </c>
      <c r="E244" s="626" t="s">
        <v>604</v>
      </c>
      <c r="F244" s="629">
        <v>2</v>
      </c>
      <c r="G244" s="629">
        <v>202.3</v>
      </c>
      <c r="H244" s="642">
        <v>1</v>
      </c>
      <c r="I244" s="629"/>
      <c r="J244" s="629"/>
      <c r="K244" s="642">
        <v>0</v>
      </c>
      <c r="L244" s="629">
        <v>2</v>
      </c>
      <c r="M244" s="630">
        <v>202.3</v>
      </c>
    </row>
    <row r="245" spans="1:13" ht="14.4" customHeight="1" x14ac:dyDescent="0.3">
      <c r="A245" s="625" t="s">
        <v>3023</v>
      </c>
      <c r="B245" s="626" t="s">
        <v>2850</v>
      </c>
      <c r="C245" s="626" t="s">
        <v>1080</v>
      </c>
      <c r="D245" s="626" t="s">
        <v>1065</v>
      </c>
      <c r="E245" s="626" t="s">
        <v>1081</v>
      </c>
      <c r="F245" s="629">
        <v>4</v>
      </c>
      <c r="G245" s="629">
        <v>1213.8399999999999</v>
      </c>
      <c r="H245" s="642">
        <v>1</v>
      </c>
      <c r="I245" s="629"/>
      <c r="J245" s="629"/>
      <c r="K245" s="642">
        <v>0</v>
      </c>
      <c r="L245" s="629">
        <v>4</v>
      </c>
      <c r="M245" s="630">
        <v>1213.8399999999999</v>
      </c>
    </row>
    <row r="246" spans="1:13" ht="14.4" customHeight="1" x14ac:dyDescent="0.3">
      <c r="A246" s="625" t="s">
        <v>3023</v>
      </c>
      <c r="B246" s="626" t="s">
        <v>2850</v>
      </c>
      <c r="C246" s="626" t="s">
        <v>1401</v>
      </c>
      <c r="D246" s="626" t="s">
        <v>1402</v>
      </c>
      <c r="E246" s="626" t="s">
        <v>2851</v>
      </c>
      <c r="F246" s="629">
        <v>1</v>
      </c>
      <c r="G246" s="629">
        <v>404.5</v>
      </c>
      <c r="H246" s="642">
        <v>1</v>
      </c>
      <c r="I246" s="629"/>
      <c r="J246" s="629"/>
      <c r="K246" s="642">
        <v>0</v>
      </c>
      <c r="L246" s="629">
        <v>1</v>
      </c>
      <c r="M246" s="630">
        <v>404.5</v>
      </c>
    </row>
    <row r="247" spans="1:13" ht="14.4" customHeight="1" x14ac:dyDescent="0.3">
      <c r="A247" s="625" t="s">
        <v>3023</v>
      </c>
      <c r="B247" s="626" t="s">
        <v>2850</v>
      </c>
      <c r="C247" s="626" t="s">
        <v>3826</v>
      </c>
      <c r="D247" s="626" t="s">
        <v>1677</v>
      </c>
      <c r="E247" s="626" t="s">
        <v>3827</v>
      </c>
      <c r="F247" s="629"/>
      <c r="G247" s="629"/>
      <c r="H247" s="642">
        <v>0</v>
      </c>
      <c r="I247" s="629">
        <v>1</v>
      </c>
      <c r="J247" s="629">
        <v>337.17</v>
      </c>
      <c r="K247" s="642">
        <v>1</v>
      </c>
      <c r="L247" s="629">
        <v>1</v>
      </c>
      <c r="M247" s="630">
        <v>337.17</v>
      </c>
    </row>
    <row r="248" spans="1:13" ht="14.4" customHeight="1" x14ac:dyDescent="0.3">
      <c r="A248" s="625" t="s">
        <v>3023</v>
      </c>
      <c r="B248" s="626" t="s">
        <v>2850</v>
      </c>
      <c r="C248" s="626" t="s">
        <v>3828</v>
      </c>
      <c r="D248" s="626" t="s">
        <v>3829</v>
      </c>
      <c r="E248" s="626" t="s">
        <v>3830</v>
      </c>
      <c r="F248" s="629"/>
      <c r="G248" s="629"/>
      <c r="H248" s="642">
        <v>0</v>
      </c>
      <c r="I248" s="629">
        <v>6</v>
      </c>
      <c r="J248" s="629">
        <v>2697.42</v>
      </c>
      <c r="K248" s="642">
        <v>1</v>
      </c>
      <c r="L248" s="629">
        <v>6</v>
      </c>
      <c r="M248" s="630">
        <v>2697.42</v>
      </c>
    </row>
    <row r="249" spans="1:13" ht="14.4" customHeight="1" x14ac:dyDescent="0.3">
      <c r="A249" s="625" t="s">
        <v>3023</v>
      </c>
      <c r="B249" s="626" t="s">
        <v>2850</v>
      </c>
      <c r="C249" s="626" t="s">
        <v>3831</v>
      </c>
      <c r="D249" s="626" t="s">
        <v>3832</v>
      </c>
      <c r="E249" s="626" t="s">
        <v>3833</v>
      </c>
      <c r="F249" s="629">
        <v>3</v>
      </c>
      <c r="G249" s="629">
        <v>910.37999999999988</v>
      </c>
      <c r="H249" s="642">
        <v>1</v>
      </c>
      <c r="I249" s="629"/>
      <c r="J249" s="629"/>
      <c r="K249" s="642">
        <v>0</v>
      </c>
      <c r="L249" s="629">
        <v>3</v>
      </c>
      <c r="M249" s="630">
        <v>910.37999999999988</v>
      </c>
    </row>
    <row r="250" spans="1:13" ht="14.4" customHeight="1" x14ac:dyDescent="0.3">
      <c r="A250" s="625" t="s">
        <v>3023</v>
      </c>
      <c r="B250" s="626" t="s">
        <v>2852</v>
      </c>
      <c r="C250" s="626" t="s">
        <v>1534</v>
      </c>
      <c r="D250" s="626" t="s">
        <v>2853</v>
      </c>
      <c r="E250" s="626" t="s">
        <v>1536</v>
      </c>
      <c r="F250" s="629"/>
      <c r="G250" s="629"/>
      <c r="H250" s="642">
        <v>0</v>
      </c>
      <c r="I250" s="629">
        <v>18</v>
      </c>
      <c r="J250" s="629">
        <v>2427.12</v>
      </c>
      <c r="K250" s="642">
        <v>1</v>
      </c>
      <c r="L250" s="629">
        <v>18</v>
      </c>
      <c r="M250" s="630">
        <v>2427.12</v>
      </c>
    </row>
    <row r="251" spans="1:13" ht="14.4" customHeight="1" x14ac:dyDescent="0.3">
      <c r="A251" s="625" t="s">
        <v>3023</v>
      </c>
      <c r="B251" s="626" t="s">
        <v>2852</v>
      </c>
      <c r="C251" s="626" t="s">
        <v>3849</v>
      </c>
      <c r="D251" s="626" t="s">
        <v>1513</v>
      </c>
      <c r="E251" s="626" t="s">
        <v>3850</v>
      </c>
      <c r="F251" s="629"/>
      <c r="G251" s="629"/>
      <c r="H251" s="642">
        <v>0</v>
      </c>
      <c r="I251" s="629">
        <v>6</v>
      </c>
      <c r="J251" s="629">
        <v>569.52</v>
      </c>
      <c r="K251" s="642">
        <v>1</v>
      </c>
      <c r="L251" s="629">
        <v>6</v>
      </c>
      <c r="M251" s="630">
        <v>569.52</v>
      </c>
    </row>
    <row r="252" spans="1:13" ht="14.4" customHeight="1" x14ac:dyDescent="0.3">
      <c r="A252" s="625" t="s">
        <v>3023</v>
      </c>
      <c r="B252" s="626" t="s">
        <v>2852</v>
      </c>
      <c r="C252" s="626" t="s">
        <v>1515</v>
      </c>
      <c r="D252" s="626" t="s">
        <v>1516</v>
      </c>
      <c r="E252" s="626" t="s">
        <v>1517</v>
      </c>
      <c r="F252" s="629"/>
      <c r="G252" s="629"/>
      <c r="H252" s="642">
        <v>0</v>
      </c>
      <c r="I252" s="629">
        <v>3</v>
      </c>
      <c r="J252" s="629">
        <v>151.74</v>
      </c>
      <c r="K252" s="642">
        <v>1</v>
      </c>
      <c r="L252" s="629">
        <v>3</v>
      </c>
      <c r="M252" s="630">
        <v>151.74</v>
      </c>
    </row>
    <row r="253" spans="1:13" ht="14.4" customHeight="1" x14ac:dyDescent="0.3">
      <c r="A253" s="625" t="s">
        <v>3023</v>
      </c>
      <c r="B253" s="626" t="s">
        <v>2852</v>
      </c>
      <c r="C253" s="626" t="s">
        <v>3148</v>
      </c>
      <c r="D253" s="626" t="s">
        <v>2856</v>
      </c>
      <c r="E253" s="626" t="s">
        <v>3117</v>
      </c>
      <c r="F253" s="629"/>
      <c r="G253" s="629"/>
      <c r="H253" s="642">
        <v>0</v>
      </c>
      <c r="I253" s="629">
        <v>5</v>
      </c>
      <c r="J253" s="629">
        <v>842.95</v>
      </c>
      <c r="K253" s="642">
        <v>1</v>
      </c>
      <c r="L253" s="629">
        <v>5</v>
      </c>
      <c r="M253" s="630">
        <v>842.95</v>
      </c>
    </row>
    <row r="254" spans="1:13" ht="14.4" customHeight="1" x14ac:dyDescent="0.3">
      <c r="A254" s="625" t="s">
        <v>3023</v>
      </c>
      <c r="B254" s="626" t="s">
        <v>2852</v>
      </c>
      <c r="C254" s="626" t="s">
        <v>3851</v>
      </c>
      <c r="D254" s="626" t="s">
        <v>2856</v>
      </c>
      <c r="E254" s="626" t="s">
        <v>1661</v>
      </c>
      <c r="F254" s="629">
        <v>3</v>
      </c>
      <c r="G254" s="629">
        <v>1011.51</v>
      </c>
      <c r="H254" s="642">
        <v>1</v>
      </c>
      <c r="I254" s="629"/>
      <c r="J254" s="629"/>
      <c r="K254" s="642">
        <v>0</v>
      </c>
      <c r="L254" s="629">
        <v>3</v>
      </c>
      <c r="M254" s="630">
        <v>1011.51</v>
      </c>
    </row>
    <row r="255" spans="1:13" ht="14.4" customHeight="1" x14ac:dyDescent="0.3">
      <c r="A255" s="625" t="s">
        <v>3023</v>
      </c>
      <c r="B255" s="626" t="s">
        <v>2860</v>
      </c>
      <c r="C255" s="626" t="s">
        <v>3280</v>
      </c>
      <c r="D255" s="626" t="s">
        <v>3095</v>
      </c>
      <c r="E255" s="626" t="s">
        <v>1097</v>
      </c>
      <c r="F255" s="629">
        <v>1</v>
      </c>
      <c r="G255" s="629">
        <v>203.38</v>
      </c>
      <c r="H255" s="642">
        <v>1</v>
      </c>
      <c r="I255" s="629"/>
      <c r="J255" s="629"/>
      <c r="K255" s="642">
        <v>0</v>
      </c>
      <c r="L255" s="629">
        <v>1</v>
      </c>
      <c r="M255" s="630">
        <v>203.38</v>
      </c>
    </row>
    <row r="256" spans="1:13" ht="14.4" customHeight="1" x14ac:dyDescent="0.3">
      <c r="A256" s="625" t="s">
        <v>3023</v>
      </c>
      <c r="B256" s="626" t="s">
        <v>2860</v>
      </c>
      <c r="C256" s="626" t="s">
        <v>3838</v>
      </c>
      <c r="D256" s="626" t="s">
        <v>3095</v>
      </c>
      <c r="E256" s="626" t="s">
        <v>1260</v>
      </c>
      <c r="F256" s="629">
        <v>1</v>
      </c>
      <c r="G256" s="629">
        <v>610.14</v>
      </c>
      <c r="H256" s="642">
        <v>1</v>
      </c>
      <c r="I256" s="629"/>
      <c r="J256" s="629"/>
      <c r="K256" s="642">
        <v>0</v>
      </c>
      <c r="L256" s="629">
        <v>1</v>
      </c>
      <c r="M256" s="630">
        <v>610.14</v>
      </c>
    </row>
    <row r="257" spans="1:13" ht="14.4" customHeight="1" x14ac:dyDescent="0.3">
      <c r="A257" s="625" t="s">
        <v>3023</v>
      </c>
      <c r="B257" s="626" t="s">
        <v>4183</v>
      </c>
      <c r="C257" s="626" t="s">
        <v>3853</v>
      </c>
      <c r="D257" s="626" t="s">
        <v>3854</v>
      </c>
      <c r="E257" s="626" t="s">
        <v>1119</v>
      </c>
      <c r="F257" s="629"/>
      <c r="G257" s="629"/>
      <c r="H257" s="642">
        <v>0</v>
      </c>
      <c r="I257" s="629">
        <v>3</v>
      </c>
      <c r="J257" s="629">
        <v>1355.8799999999999</v>
      </c>
      <c r="K257" s="642">
        <v>1</v>
      </c>
      <c r="L257" s="629">
        <v>3</v>
      </c>
      <c r="M257" s="630">
        <v>1355.8799999999999</v>
      </c>
    </row>
    <row r="258" spans="1:13" ht="14.4" customHeight="1" x14ac:dyDescent="0.3">
      <c r="A258" s="625" t="s">
        <v>3023</v>
      </c>
      <c r="B258" s="626" t="s">
        <v>4184</v>
      </c>
      <c r="C258" s="626" t="s">
        <v>3738</v>
      </c>
      <c r="D258" s="626" t="s">
        <v>3739</v>
      </c>
      <c r="E258" s="626" t="s">
        <v>3740</v>
      </c>
      <c r="F258" s="629"/>
      <c r="G258" s="629"/>
      <c r="H258" s="642">
        <v>0</v>
      </c>
      <c r="I258" s="629">
        <v>2</v>
      </c>
      <c r="J258" s="629">
        <v>602.1</v>
      </c>
      <c r="K258" s="642">
        <v>1</v>
      </c>
      <c r="L258" s="629">
        <v>2</v>
      </c>
      <c r="M258" s="630">
        <v>602.1</v>
      </c>
    </row>
    <row r="259" spans="1:13" ht="14.4" customHeight="1" x14ac:dyDescent="0.3">
      <c r="A259" s="625" t="s">
        <v>3023</v>
      </c>
      <c r="B259" s="626" t="s">
        <v>4184</v>
      </c>
      <c r="C259" s="626" t="s">
        <v>3741</v>
      </c>
      <c r="D259" s="626" t="s">
        <v>3743</v>
      </c>
      <c r="E259" s="626" t="s">
        <v>3740</v>
      </c>
      <c r="F259" s="629"/>
      <c r="G259" s="629"/>
      <c r="H259" s="642">
        <v>0</v>
      </c>
      <c r="I259" s="629">
        <v>2</v>
      </c>
      <c r="J259" s="629">
        <v>499.08</v>
      </c>
      <c r="K259" s="642">
        <v>1</v>
      </c>
      <c r="L259" s="629">
        <v>2</v>
      </c>
      <c r="M259" s="630">
        <v>499.08</v>
      </c>
    </row>
    <row r="260" spans="1:13" ht="14.4" customHeight="1" x14ac:dyDescent="0.3">
      <c r="A260" s="625" t="s">
        <v>3023</v>
      </c>
      <c r="B260" s="626" t="s">
        <v>4178</v>
      </c>
      <c r="C260" s="626" t="s">
        <v>3834</v>
      </c>
      <c r="D260" s="626" t="s">
        <v>3835</v>
      </c>
      <c r="E260" s="626" t="s">
        <v>3540</v>
      </c>
      <c r="F260" s="629">
        <v>3</v>
      </c>
      <c r="G260" s="629">
        <v>1745.7599999999998</v>
      </c>
      <c r="H260" s="642">
        <v>1</v>
      </c>
      <c r="I260" s="629"/>
      <c r="J260" s="629"/>
      <c r="K260" s="642">
        <v>0</v>
      </c>
      <c r="L260" s="629">
        <v>3</v>
      </c>
      <c r="M260" s="630">
        <v>1745.7599999999998</v>
      </c>
    </row>
    <row r="261" spans="1:13" ht="14.4" customHeight="1" x14ac:dyDescent="0.3">
      <c r="A261" s="625" t="s">
        <v>3023</v>
      </c>
      <c r="B261" s="626" t="s">
        <v>4178</v>
      </c>
      <c r="C261" s="626" t="s">
        <v>3279</v>
      </c>
      <c r="D261" s="626" t="s">
        <v>3213</v>
      </c>
      <c r="E261" s="626" t="s">
        <v>593</v>
      </c>
      <c r="F261" s="629">
        <v>1</v>
      </c>
      <c r="G261" s="629">
        <v>214.07</v>
      </c>
      <c r="H261" s="642">
        <v>1</v>
      </c>
      <c r="I261" s="629"/>
      <c r="J261" s="629"/>
      <c r="K261" s="642">
        <v>0</v>
      </c>
      <c r="L261" s="629">
        <v>1</v>
      </c>
      <c r="M261" s="630">
        <v>214.07</v>
      </c>
    </row>
    <row r="262" spans="1:13" ht="14.4" customHeight="1" x14ac:dyDescent="0.3">
      <c r="A262" s="625" t="s">
        <v>3023</v>
      </c>
      <c r="B262" s="626" t="s">
        <v>4178</v>
      </c>
      <c r="C262" s="626" t="s">
        <v>3539</v>
      </c>
      <c r="D262" s="626" t="s">
        <v>3213</v>
      </c>
      <c r="E262" s="626" t="s">
        <v>3540</v>
      </c>
      <c r="F262" s="629">
        <v>9</v>
      </c>
      <c r="G262" s="629">
        <v>5780.07</v>
      </c>
      <c r="H262" s="642">
        <v>1</v>
      </c>
      <c r="I262" s="629"/>
      <c r="J262" s="629"/>
      <c r="K262" s="642">
        <v>0</v>
      </c>
      <c r="L262" s="629">
        <v>9</v>
      </c>
      <c r="M262" s="630">
        <v>5780.07</v>
      </c>
    </row>
    <row r="263" spans="1:13" ht="14.4" customHeight="1" x14ac:dyDescent="0.3">
      <c r="A263" s="625" t="s">
        <v>3023</v>
      </c>
      <c r="B263" s="626" t="s">
        <v>4178</v>
      </c>
      <c r="C263" s="626" t="s">
        <v>3836</v>
      </c>
      <c r="D263" s="626" t="s">
        <v>3837</v>
      </c>
      <c r="E263" s="626" t="s">
        <v>3540</v>
      </c>
      <c r="F263" s="629"/>
      <c r="G263" s="629"/>
      <c r="H263" s="642">
        <v>0</v>
      </c>
      <c r="I263" s="629">
        <v>1</v>
      </c>
      <c r="J263" s="629">
        <v>425.53</v>
      </c>
      <c r="K263" s="642">
        <v>1</v>
      </c>
      <c r="L263" s="629">
        <v>1</v>
      </c>
      <c r="M263" s="630">
        <v>425.53</v>
      </c>
    </row>
    <row r="264" spans="1:13" ht="14.4" customHeight="1" x14ac:dyDescent="0.3">
      <c r="A264" s="625" t="s">
        <v>3023</v>
      </c>
      <c r="B264" s="626" t="s">
        <v>2862</v>
      </c>
      <c r="C264" s="626" t="s">
        <v>3778</v>
      </c>
      <c r="D264" s="626" t="s">
        <v>1635</v>
      </c>
      <c r="E264" s="626" t="s">
        <v>1636</v>
      </c>
      <c r="F264" s="629"/>
      <c r="G264" s="629"/>
      <c r="H264" s="642">
        <v>0</v>
      </c>
      <c r="I264" s="629">
        <v>3</v>
      </c>
      <c r="J264" s="629">
        <v>323.43</v>
      </c>
      <c r="K264" s="642">
        <v>1</v>
      </c>
      <c r="L264" s="629">
        <v>3</v>
      </c>
      <c r="M264" s="630">
        <v>323.43</v>
      </c>
    </row>
    <row r="265" spans="1:13" ht="14.4" customHeight="1" x14ac:dyDescent="0.3">
      <c r="A265" s="625" t="s">
        <v>3023</v>
      </c>
      <c r="B265" s="626" t="s">
        <v>2863</v>
      </c>
      <c r="C265" s="626" t="s">
        <v>3888</v>
      </c>
      <c r="D265" s="626" t="s">
        <v>3889</v>
      </c>
      <c r="E265" s="626" t="s">
        <v>3890</v>
      </c>
      <c r="F265" s="629">
        <v>2</v>
      </c>
      <c r="G265" s="629">
        <v>809.22</v>
      </c>
      <c r="H265" s="642">
        <v>1</v>
      </c>
      <c r="I265" s="629"/>
      <c r="J265" s="629"/>
      <c r="K265" s="642">
        <v>0</v>
      </c>
      <c r="L265" s="629">
        <v>2</v>
      </c>
      <c r="M265" s="630">
        <v>809.22</v>
      </c>
    </row>
    <row r="266" spans="1:13" ht="14.4" customHeight="1" x14ac:dyDescent="0.3">
      <c r="A266" s="625" t="s">
        <v>3023</v>
      </c>
      <c r="B266" s="626" t="s">
        <v>2863</v>
      </c>
      <c r="C266" s="626" t="s">
        <v>3222</v>
      </c>
      <c r="D266" s="626" t="s">
        <v>3223</v>
      </c>
      <c r="E266" s="626" t="s">
        <v>3111</v>
      </c>
      <c r="F266" s="629"/>
      <c r="G266" s="629"/>
      <c r="H266" s="642">
        <v>0</v>
      </c>
      <c r="I266" s="629">
        <v>3</v>
      </c>
      <c r="J266" s="629">
        <v>431.13</v>
      </c>
      <c r="K266" s="642">
        <v>1</v>
      </c>
      <c r="L266" s="629">
        <v>3</v>
      </c>
      <c r="M266" s="630">
        <v>431.13</v>
      </c>
    </row>
    <row r="267" spans="1:13" ht="14.4" customHeight="1" x14ac:dyDescent="0.3">
      <c r="A267" s="625" t="s">
        <v>3023</v>
      </c>
      <c r="B267" s="626" t="s">
        <v>2863</v>
      </c>
      <c r="C267" s="626" t="s">
        <v>3891</v>
      </c>
      <c r="D267" s="626" t="s">
        <v>3223</v>
      </c>
      <c r="E267" s="626" t="s">
        <v>3892</v>
      </c>
      <c r="F267" s="629"/>
      <c r="G267" s="629"/>
      <c r="H267" s="642">
        <v>0</v>
      </c>
      <c r="I267" s="629">
        <v>4</v>
      </c>
      <c r="J267" s="629">
        <v>1916.16</v>
      </c>
      <c r="K267" s="642">
        <v>1</v>
      </c>
      <c r="L267" s="629">
        <v>4</v>
      </c>
      <c r="M267" s="630">
        <v>1916.16</v>
      </c>
    </row>
    <row r="268" spans="1:13" ht="14.4" customHeight="1" x14ac:dyDescent="0.3">
      <c r="A268" s="625" t="s">
        <v>3023</v>
      </c>
      <c r="B268" s="626" t="s">
        <v>2863</v>
      </c>
      <c r="C268" s="626" t="s">
        <v>3366</v>
      </c>
      <c r="D268" s="626" t="s">
        <v>3367</v>
      </c>
      <c r="E268" s="626" t="s">
        <v>3368</v>
      </c>
      <c r="F268" s="629">
        <v>2</v>
      </c>
      <c r="G268" s="629">
        <v>201.26</v>
      </c>
      <c r="H268" s="642">
        <v>1</v>
      </c>
      <c r="I268" s="629"/>
      <c r="J268" s="629"/>
      <c r="K268" s="642">
        <v>0</v>
      </c>
      <c r="L268" s="629">
        <v>2</v>
      </c>
      <c r="M268" s="630">
        <v>201.26</v>
      </c>
    </row>
    <row r="269" spans="1:13" ht="14.4" customHeight="1" x14ac:dyDescent="0.3">
      <c r="A269" s="625" t="s">
        <v>3023</v>
      </c>
      <c r="B269" s="626" t="s">
        <v>2863</v>
      </c>
      <c r="C269" s="626" t="s">
        <v>3893</v>
      </c>
      <c r="D269" s="626" t="s">
        <v>3889</v>
      </c>
      <c r="E269" s="626" t="s">
        <v>578</v>
      </c>
      <c r="F269" s="629">
        <v>4</v>
      </c>
      <c r="G269" s="629">
        <v>503.52</v>
      </c>
      <c r="H269" s="642">
        <v>1</v>
      </c>
      <c r="I269" s="629"/>
      <c r="J269" s="629"/>
      <c r="K269" s="642">
        <v>0</v>
      </c>
      <c r="L269" s="629">
        <v>4</v>
      </c>
      <c r="M269" s="630">
        <v>503.52</v>
      </c>
    </row>
    <row r="270" spans="1:13" ht="14.4" customHeight="1" x14ac:dyDescent="0.3">
      <c r="A270" s="625" t="s">
        <v>3023</v>
      </c>
      <c r="B270" s="626" t="s">
        <v>2863</v>
      </c>
      <c r="C270" s="626" t="s">
        <v>3894</v>
      </c>
      <c r="D270" s="626" t="s">
        <v>577</v>
      </c>
      <c r="E270" s="626" t="s">
        <v>3895</v>
      </c>
      <c r="F270" s="629">
        <v>3</v>
      </c>
      <c r="G270" s="629">
        <v>1408.41</v>
      </c>
      <c r="H270" s="642">
        <v>1</v>
      </c>
      <c r="I270" s="629"/>
      <c r="J270" s="629"/>
      <c r="K270" s="642">
        <v>0</v>
      </c>
      <c r="L270" s="629">
        <v>3</v>
      </c>
      <c r="M270" s="630">
        <v>1408.41</v>
      </c>
    </row>
    <row r="271" spans="1:13" ht="14.4" customHeight="1" x14ac:dyDescent="0.3">
      <c r="A271" s="625" t="s">
        <v>3023</v>
      </c>
      <c r="B271" s="626" t="s">
        <v>2863</v>
      </c>
      <c r="C271" s="626" t="s">
        <v>3896</v>
      </c>
      <c r="D271" s="626" t="s">
        <v>577</v>
      </c>
      <c r="E271" s="626" t="s">
        <v>3111</v>
      </c>
      <c r="F271" s="629">
        <v>2</v>
      </c>
      <c r="G271" s="629">
        <v>0</v>
      </c>
      <c r="H271" s="642"/>
      <c r="I271" s="629"/>
      <c r="J271" s="629"/>
      <c r="K271" s="642"/>
      <c r="L271" s="629">
        <v>2</v>
      </c>
      <c r="M271" s="630">
        <v>0</v>
      </c>
    </row>
    <row r="272" spans="1:13" ht="14.4" customHeight="1" x14ac:dyDescent="0.3">
      <c r="A272" s="625" t="s">
        <v>3023</v>
      </c>
      <c r="B272" s="626" t="s">
        <v>4179</v>
      </c>
      <c r="C272" s="626" t="s">
        <v>3532</v>
      </c>
      <c r="D272" s="626" t="s">
        <v>3533</v>
      </c>
      <c r="E272" s="626" t="s">
        <v>1260</v>
      </c>
      <c r="F272" s="629"/>
      <c r="G272" s="629"/>
      <c r="H272" s="642">
        <v>0</v>
      </c>
      <c r="I272" s="629">
        <v>1</v>
      </c>
      <c r="J272" s="629">
        <v>250.62</v>
      </c>
      <c r="K272" s="642">
        <v>1</v>
      </c>
      <c r="L272" s="629">
        <v>1</v>
      </c>
      <c r="M272" s="630">
        <v>250.62</v>
      </c>
    </row>
    <row r="273" spans="1:13" ht="14.4" customHeight="1" x14ac:dyDescent="0.3">
      <c r="A273" s="625" t="s">
        <v>3023</v>
      </c>
      <c r="B273" s="626" t="s">
        <v>4171</v>
      </c>
      <c r="C273" s="626" t="s">
        <v>3881</v>
      </c>
      <c r="D273" s="626" t="s">
        <v>3882</v>
      </c>
      <c r="E273" s="626" t="s">
        <v>1582</v>
      </c>
      <c r="F273" s="629">
        <v>12</v>
      </c>
      <c r="G273" s="629">
        <v>1781.3999999999999</v>
      </c>
      <c r="H273" s="642">
        <v>1</v>
      </c>
      <c r="I273" s="629"/>
      <c r="J273" s="629"/>
      <c r="K273" s="642">
        <v>0</v>
      </c>
      <c r="L273" s="629">
        <v>12</v>
      </c>
      <c r="M273" s="630">
        <v>1781.3999999999999</v>
      </c>
    </row>
    <row r="274" spans="1:13" ht="14.4" customHeight="1" x14ac:dyDescent="0.3">
      <c r="A274" s="625" t="s">
        <v>3023</v>
      </c>
      <c r="B274" s="626" t="s">
        <v>2864</v>
      </c>
      <c r="C274" s="626" t="s">
        <v>3379</v>
      </c>
      <c r="D274" s="626" t="s">
        <v>3045</v>
      </c>
      <c r="E274" s="626" t="s">
        <v>3215</v>
      </c>
      <c r="F274" s="629">
        <v>1</v>
      </c>
      <c r="G274" s="629">
        <v>716.43</v>
      </c>
      <c r="H274" s="642">
        <v>1</v>
      </c>
      <c r="I274" s="629"/>
      <c r="J274" s="629"/>
      <c r="K274" s="642">
        <v>0</v>
      </c>
      <c r="L274" s="629">
        <v>1</v>
      </c>
      <c r="M274" s="630">
        <v>716.43</v>
      </c>
    </row>
    <row r="275" spans="1:13" ht="14.4" customHeight="1" x14ac:dyDescent="0.3">
      <c r="A275" s="625" t="s">
        <v>3023</v>
      </c>
      <c r="B275" s="626" t="s">
        <v>2864</v>
      </c>
      <c r="C275" s="626" t="s">
        <v>3674</v>
      </c>
      <c r="D275" s="626" t="s">
        <v>3675</v>
      </c>
      <c r="E275" s="626" t="s">
        <v>3559</v>
      </c>
      <c r="F275" s="629"/>
      <c r="G275" s="629"/>
      <c r="H275" s="642">
        <v>0</v>
      </c>
      <c r="I275" s="629">
        <v>3</v>
      </c>
      <c r="J275" s="629">
        <v>1709.74</v>
      </c>
      <c r="K275" s="642">
        <v>1</v>
      </c>
      <c r="L275" s="629">
        <v>3</v>
      </c>
      <c r="M275" s="630">
        <v>1709.74</v>
      </c>
    </row>
    <row r="276" spans="1:13" ht="14.4" customHeight="1" x14ac:dyDescent="0.3">
      <c r="A276" s="625" t="s">
        <v>3023</v>
      </c>
      <c r="B276" s="626" t="s">
        <v>2864</v>
      </c>
      <c r="C276" s="626" t="s">
        <v>3676</v>
      </c>
      <c r="D276" s="626" t="s">
        <v>2865</v>
      </c>
      <c r="E276" s="626" t="s">
        <v>3677</v>
      </c>
      <c r="F276" s="629"/>
      <c r="G276" s="629"/>
      <c r="H276" s="642">
        <v>0</v>
      </c>
      <c r="I276" s="629">
        <v>11</v>
      </c>
      <c r="J276" s="629">
        <v>9071.0400000000009</v>
      </c>
      <c r="K276" s="642">
        <v>1</v>
      </c>
      <c r="L276" s="629">
        <v>11</v>
      </c>
      <c r="M276" s="630">
        <v>9071.0400000000009</v>
      </c>
    </row>
    <row r="277" spans="1:13" ht="14.4" customHeight="1" x14ac:dyDescent="0.3">
      <c r="A277" s="625" t="s">
        <v>3023</v>
      </c>
      <c r="B277" s="626" t="s">
        <v>2864</v>
      </c>
      <c r="C277" s="626" t="s">
        <v>1707</v>
      </c>
      <c r="D277" s="626" t="s">
        <v>1712</v>
      </c>
      <c r="E277" s="626" t="s">
        <v>1742</v>
      </c>
      <c r="F277" s="629"/>
      <c r="G277" s="629"/>
      <c r="H277" s="642">
        <v>0</v>
      </c>
      <c r="I277" s="629">
        <v>7</v>
      </c>
      <c r="J277" s="629">
        <v>2447.69</v>
      </c>
      <c r="K277" s="642">
        <v>1</v>
      </c>
      <c r="L277" s="629">
        <v>7</v>
      </c>
      <c r="M277" s="630">
        <v>2447.69</v>
      </c>
    </row>
    <row r="278" spans="1:13" ht="14.4" customHeight="1" x14ac:dyDescent="0.3">
      <c r="A278" s="625" t="s">
        <v>3023</v>
      </c>
      <c r="B278" s="626" t="s">
        <v>2864</v>
      </c>
      <c r="C278" s="626" t="s">
        <v>1711</v>
      </c>
      <c r="D278" s="626" t="s">
        <v>1712</v>
      </c>
      <c r="E278" s="626" t="s">
        <v>2866</v>
      </c>
      <c r="F278" s="629"/>
      <c r="G278" s="629"/>
      <c r="H278" s="642">
        <v>0</v>
      </c>
      <c r="I278" s="629">
        <v>21</v>
      </c>
      <c r="J278" s="629">
        <v>25068.080000000002</v>
      </c>
      <c r="K278" s="642">
        <v>1</v>
      </c>
      <c r="L278" s="629">
        <v>21</v>
      </c>
      <c r="M278" s="630">
        <v>25068.080000000002</v>
      </c>
    </row>
    <row r="279" spans="1:13" ht="14.4" customHeight="1" x14ac:dyDescent="0.3">
      <c r="A279" s="625" t="s">
        <v>3023</v>
      </c>
      <c r="B279" s="626" t="s">
        <v>2864</v>
      </c>
      <c r="C279" s="626" t="s">
        <v>3345</v>
      </c>
      <c r="D279" s="626" t="s">
        <v>3346</v>
      </c>
      <c r="E279" s="626" t="s">
        <v>3347</v>
      </c>
      <c r="F279" s="629"/>
      <c r="G279" s="629"/>
      <c r="H279" s="642">
        <v>0</v>
      </c>
      <c r="I279" s="629">
        <v>3</v>
      </c>
      <c r="J279" s="629">
        <v>1399.3799999999999</v>
      </c>
      <c r="K279" s="642">
        <v>1</v>
      </c>
      <c r="L279" s="629">
        <v>3</v>
      </c>
      <c r="M279" s="630">
        <v>1399.3799999999999</v>
      </c>
    </row>
    <row r="280" spans="1:13" ht="14.4" customHeight="1" x14ac:dyDescent="0.3">
      <c r="A280" s="625" t="s">
        <v>3023</v>
      </c>
      <c r="B280" s="626" t="s">
        <v>2867</v>
      </c>
      <c r="C280" s="626" t="s">
        <v>3858</v>
      </c>
      <c r="D280" s="626" t="s">
        <v>3364</v>
      </c>
      <c r="E280" s="626" t="s">
        <v>1403</v>
      </c>
      <c r="F280" s="629"/>
      <c r="G280" s="629"/>
      <c r="H280" s="642">
        <v>0</v>
      </c>
      <c r="I280" s="629">
        <v>3</v>
      </c>
      <c r="J280" s="629">
        <v>2220.08</v>
      </c>
      <c r="K280" s="642">
        <v>1</v>
      </c>
      <c r="L280" s="629">
        <v>3</v>
      </c>
      <c r="M280" s="630">
        <v>2220.08</v>
      </c>
    </row>
    <row r="281" spans="1:13" ht="14.4" customHeight="1" x14ac:dyDescent="0.3">
      <c r="A281" s="625" t="s">
        <v>3023</v>
      </c>
      <c r="B281" s="626" t="s">
        <v>2867</v>
      </c>
      <c r="C281" s="626" t="s">
        <v>3214</v>
      </c>
      <c r="D281" s="626" t="s">
        <v>1649</v>
      </c>
      <c r="E281" s="626" t="s">
        <v>3215</v>
      </c>
      <c r="F281" s="629"/>
      <c r="G281" s="629"/>
      <c r="H281" s="642">
        <v>0</v>
      </c>
      <c r="I281" s="629">
        <v>8</v>
      </c>
      <c r="J281" s="629">
        <v>8606.0399999999991</v>
      </c>
      <c r="K281" s="642">
        <v>1</v>
      </c>
      <c r="L281" s="629">
        <v>8</v>
      </c>
      <c r="M281" s="630">
        <v>8606.0399999999991</v>
      </c>
    </row>
    <row r="282" spans="1:13" ht="14.4" customHeight="1" x14ac:dyDescent="0.3">
      <c r="A282" s="625" t="s">
        <v>3023</v>
      </c>
      <c r="B282" s="626" t="s">
        <v>2867</v>
      </c>
      <c r="C282" s="626" t="s">
        <v>3860</v>
      </c>
      <c r="D282" s="626" t="s">
        <v>1741</v>
      </c>
      <c r="E282" s="626" t="s">
        <v>3861</v>
      </c>
      <c r="F282" s="629"/>
      <c r="G282" s="629"/>
      <c r="H282" s="642">
        <v>0</v>
      </c>
      <c r="I282" s="629">
        <v>1</v>
      </c>
      <c r="J282" s="629">
        <v>1695.69</v>
      </c>
      <c r="K282" s="642">
        <v>1</v>
      </c>
      <c r="L282" s="629">
        <v>1</v>
      </c>
      <c r="M282" s="630">
        <v>1695.69</v>
      </c>
    </row>
    <row r="283" spans="1:13" ht="14.4" customHeight="1" x14ac:dyDescent="0.3">
      <c r="A283" s="625" t="s">
        <v>3023</v>
      </c>
      <c r="B283" s="626" t="s">
        <v>4185</v>
      </c>
      <c r="C283" s="626" t="s">
        <v>3723</v>
      </c>
      <c r="D283" s="626" t="s">
        <v>3724</v>
      </c>
      <c r="E283" s="626" t="s">
        <v>3725</v>
      </c>
      <c r="F283" s="629"/>
      <c r="G283" s="629"/>
      <c r="H283" s="642">
        <v>0</v>
      </c>
      <c r="I283" s="629">
        <v>1</v>
      </c>
      <c r="J283" s="629">
        <v>465.51</v>
      </c>
      <c r="K283" s="642">
        <v>1</v>
      </c>
      <c r="L283" s="629">
        <v>1</v>
      </c>
      <c r="M283" s="630">
        <v>465.51</v>
      </c>
    </row>
    <row r="284" spans="1:13" ht="14.4" customHeight="1" x14ac:dyDescent="0.3">
      <c r="A284" s="625" t="s">
        <v>3023</v>
      </c>
      <c r="B284" s="626" t="s">
        <v>4185</v>
      </c>
      <c r="C284" s="626" t="s">
        <v>3726</v>
      </c>
      <c r="D284" s="626" t="s">
        <v>3727</v>
      </c>
      <c r="E284" s="626" t="s">
        <v>3728</v>
      </c>
      <c r="F284" s="629">
        <v>2</v>
      </c>
      <c r="G284" s="629">
        <v>943.14</v>
      </c>
      <c r="H284" s="642">
        <v>1</v>
      </c>
      <c r="I284" s="629"/>
      <c r="J284" s="629"/>
      <c r="K284" s="642">
        <v>0</v>
      </c>
      <c r="L284" s="629">
        <v>2</v>
      </c>
      <c r="M284" s="630">
        <v>943.14</v>
      </c>
    </row>
    <row r="285" spans="1:13" ht="14.4" customHeight="1" x14ac:dyDescent="0.3">
      <c r="A285" s="625" t="s">
        <v>3023</v>
      </c>
      <c r="B285" s="626" t="s">
        <v>2961</v>
      </c>
      <c r="C285" s="626" t="s">
        <v>3678</v>
      </c>
      <c r="D285" s="626" t="s">
        <v>2962</v>
      </c>
      <c r="E285" s="626" t="s">
        <v>1260</v>
      </c>
      <c r="F285" s="629"/>
      <c r="G285" s="629"/>
      <c r="H285" s="642">
        <v>0</v>
      </c>
      <c r="I285" s="629">
        <v>1</v>
      </c>
      <c r="J285" s="629">
        <v>833.79</v>
      </c>
      <c r="K285" s="642">
        <v>1</v>
      </c>
      <c r="L285" s="629">
        <v>1</v>
      </c>
      <c r="M285" s="630">
        <v>833.79</v>
      </c>
    </row>
    <row r="286" spans="1:13" ht="14.4" customHeight="1" x14ac:dyDescent="0.3">
      <c r="A286" s="625" t="s">
        <v>3023</v>
      </c>
      <c r="B286" s="626" t="s">
        <v>2961</v>
      </c>
      <c r="C286" s="626" t="s">
        <v>3475</v>
      </c>
      <c r="D286" s="626" t="s">
        <v>3476</v>
      </c>
      <c r="E286" s="626" t="s">
        <v>1260</v>
      </c>
      <c r="F286" s="629"/>
      <c r="G286" s="629"/>
      <c r="H286" s="642">
        <v>0</v>
      </c>
      <c r="I286" s="629">
        <v>9</v>
      </c>
      <c r="J286" s="629">
        <v>6956.37</v>
      </c>
      <c r="K286" s="642">
        <v>1</v>
      </c>
      <c r="L286" s="629">
        <v>9</v>
      </c>
      <c r="M286" s="630">
        <v>6956.37</v>
      </c>
    </row>
    <row r="287" spans="1:13" ht="14.4" customHeight="1" x14ac:dyDescent="0.3">
      <c r="A287" s="625" t="s">
        <v>3023</v>
      </c>
      <c r="B287" s="626" t="s">
        <v>2961</v>
      </c>
      <c r="C287" s="626" t="s">
        <v>3679</v>
      </c>
      <c r="D287" s="626" t="s">
        <v>3476</v>
      </c>
      <c r="E287" s="626" t="s">
        <v>1260</v>
      </c>
      <c r="F287" s="629"/>
      <c r="G287" s="629"/>
      <c r="H287" s="642"/>
      <c r="I287" s="629">
        <v>3</v>
      </c>
      <c r="J287" s="629">
        <v>0</v>
      </c>
      <c r="K287" s="642"/>
      <c r="L287" s="629">
        <v>3</v>
      </c>
      <c r="M287" s="630">
        <v>0</v>
      </c>
    </row>
    <row r="288" spans="1:13" ht="14.4" customHeight="1" x14ac:dyDescent="0.3">
      <c r="A288" s="625" t="s">
        <v>3023</v>
      </c>
      <c r="B288" s="626" t="s">
        <v>2961</v>
      </c>
      <c r="C288" s="626" t="s">
        <v>3680</v>
      </c>
      <c r="D288" s="626" t="s">
        <v>2962</v>
      </c>
      <c r="E288" s="626" t="s">
        <v>1260</v>
      </c>
      <c r="F288" s="629"/>
      <c r="G288" s="629"/>
      <c r="H288" s="642"/>
      <c r="I288" s="629">
        <v>1</v>
      </c>
      <c r="J288" s="629">
        <v>0</v>
      </c>
      <c r="K288" s="642"/>
      <c r="L288" s="629">
        <v>1</v>
      </c>
      <c r="M288" s="630">
        <v>0</v>
      </c>
    </row>
    <row r="289" spans="1:13" ht="14.4" customHeight="1" x14ac:dyDescent="0.3">
      <c r="A289" s="625" t="s">
        <v>3023</v>
      </c>
      <c r="B289" s="626" t="s">
        <v>2961</v>
      </c>
      <c r="C289" s="626" t="s">
        <v>2436</v>
      </c>
      <c r="D289" s="626" t="s">
        <v>2962</v>
      </c>
      <c r="E289" s="626" t="s">
        <v>1097</v>
      </c>
      <c r="F289" s="629"/>
      <c r="G289" s="629"/>
      <c r="H289" s="642">
        <v>0</v>
      </c>
      <c r="I289" s="629">
        <v>6</v>
      </c>
      <c r="J289" s="629">
        <v>1667.58</v>
      </c>
      <c r="K289" s="642">
        <v>1</v>
      </c>
      <c r="L289" s="629">
        <v>6</v>
      </c>
      <c r="M289" s="630">
        <v>1667.58</v>
      </c>
    </row>
    <row r="290" spans="1:13" ht="14.4" customHeight="1" x14ac:dyDescent="0.3">
      <c r="A290" s="625" t="s">
        <v>3023</v>
      </c>
      <c r="B290" s="626" t="s">
        <v>2874</v>
      </c>
      <c r="C290" s="626" t="s">
        <v>1212</v>
      </c>
      <c r="D290" s="626" t="s">
        <v>2876</v>
      </c>
      <c r="E290" s="626" t="s">
        <v>2877</v>
      </c>
      <c r="F290" s="629">
        <v>1</v>
      </c>
      <c r="G290" s="629">
        <v>50.57</v>
      </c>
      <c r="H290" s="642">
        <v>1</v>
      </c>
      <c r="I290" s="629"/>
      <c r="J290" s="629"/>
      <c r="K290" s="642">
        <v>0</v>
      </c>
      <c r="L290" s="629">
        <v>1</v>
      </c>
      <c r="M290" s="630">
        <v>50.57</v>
      </c>
    </row>
    <row r="291" spans="1:13" ht="14.4" customHeight="1" x14ac:dyDescent="0.3">
      <c r="A291" s="625" t="s">
        <v>3023</v>
      </c>
      <c r="B291" s="626" t="s">
        <v>2968</v>
      </c>
      <c r="C291" s="626" t="s">
        <v>3713</v>
      </c>
      <c r="D291" s="626" t="s">
        <v>3714</v>
      </c>
      <c r="E291" s="626" t="s">
        <v>3715</v>
      </c>
      <c r="F291" s="629">
        <v>1</v>
      </c>
      <c r="G291" s="629">
        <v>166.18</v>
      </c>
      <c r="H291" s="642">
        <v>1</v>
      </c>
      <c r="I291" s="629"/>
      <c r="J291" s="629"/>
      <c r="K291" s="642">
        <v>0</v>
      </c>
      <c r="L291" s="629">
        <v>1</v>
      </c>
      <c r="M291" s="630">
        <v>166.18</v>
      </c>
    </row>
    <row r="292" spans="1:13" ht="14.4" customHeight="1" x14ac:dyDescent="0.3">
      <c r="A292" s="625" t="s">
        <v>3023</v>
      </c>
      <c r="B292" s="626" t="s">
        <v>2881</v>
      </c>
      <c r="C292" s="626" t="s">
        <v>3671</v>
      </c>
      <c r="D292" s="626" t="s">
        <v>3672</v>
      </c>
      <c r="E292" s="626" t="s">
        <v>3673</v>
      </c>
      <c r="F292" s="629"/>
      <c r="G292" s="629"/>
      <c r="H292" s="642">
        <v>0</v>
      </c>
      <c r="I292" s="629">
        <v>1</v>
      </c>
      <c r="J292" s="629">
        <v>333.31</v>
      </c>
      <c r="K292" s="642">
        <v>1</v>
      </c>
      <c r="L292" s="629">
        <v>1</v>
      </c>
      <c r="M292" s="630">
        <v>333.31</v>
      </c>
    </row>
    <row r="293" spans="1:13" ht="14.4" customHeight="1" x14ac:dyDescent="0.3">
      <c r="A293" s="625" t="s">
        <v>3023</v>
      </c>
      <c r="B293" s="626" t="s">
        <v>2893</v>
      </c>
      <c r="C293" s="626" t="s">
        <v>1930</v>
      </c>
      <c r="D293" s="626" t="s">
        <v>1931</v>
      </c>
      <c r="E293" s="626" t="s">
        <v>2894</v>
      </c>
      <c r="F293" s="629"/>
      <c r="G293" s="629"/>
      <c r="H293" s="642">
        <v>0</v>
      </c>
      <c r="I293" s="629">
        <v>3</v>
      </c>
      <c r="J293" s="629">
        <v>552.66</v>
      </c>
      <c r="K293" s="642">
        <v>1</v>
      </c>
      <c r="L293" s="629">
        <v>3</v>
      </c>
      <c r="M293" s="630">
        <v>552.66</v>
      </c>
    </row>
    <row r="294" spans="1:13" ht="14.4" customHeight="1" x14ac:dyDescent="0.3">
      <c r="A294" s="625" t="s">
        <v>3023</v>
      </c>
      <c r="B294" s="626" t="s">
        <v>2901</v>
      </c>
      <c r="C294" s="626" t="s">
        <v>1937</v>
      </c>
      <c r="D294" s="626" t="s">
        <v>1938</v>
      </c>
      <c r="E294" s="626" t="s">
        <v>2902</v>
      </c>
      <c r="F294" s="629"/>
      <c r="G294" s="629"/>
      <c r="H294" s="642">
        <v>0</v>
      </c>
      <c r="I294" s="629">
        <v>1</v>
      </c>
      <c r="J294" s="629">
        <v>116.8</v>
      </c>
      <c r="K294" s="642">
        <v>1</v>
      </c>
      <c r="L294" s="629">
        <v>1</v>
      </c>
      <c r="M294" s="630">
        <v>116.8</v>
      </c>
    </row>
    <row r="295" spans="1:13" ht="14.4" customHeight="1" x14ac:dyDescent="0.3">
      <c r="A295" s="625" t="s">
        <v>3023</v>
      </c>
      <c r="B295" s="626" t="s">
        <v>2979</v>
      </c>
      <c r="C295" s="626" t="s">
        <v>3681</v>
      </c>
      <c r="D295" s="626" t="s">
        <v>3682</v>
      </c>
      <c r="E295" s="626" t="s">
        <v>3683</v>
      </c>
      <c r="F295" s="629">
        <v>2</v>
      </c>
      <c r="G295" s="629">
        <v>222.26</v>
      </c>
      <c r="H295" s="642">
        <v>1</v>
      </c>
      <c r="I295" s="629"/>
      <c r="J295" s="629"/>
      <c r="K295" s="642">
        <v>0</v>
      </c>
      <c r="L295" s="629">
        <v>2</v>
      </c>
      <c r="M295" s="630">
        <v>222.26</v>
      </c>
    </row>
    <row r="296" spans="1:13" ht="14.4" customHeight="1" x14ac:dyDescent="0.3">
      <c r="A296" s="625" t="s">
        <v>3023</v>
      </c>
      <c r="B296" s="626" t="s">
        <v>2979</v>
      </c>
      <c r="C296" s="626" t="s">
        <v>3684</v>
      </c>
      <c r="D296" s="626" t="s">
        <v>3685</v>
      </c>
      <c r="E296" s="626" t="s">
        <v>2564</v>
      </c>
      <c r="F296" s="629">
        <v>1</v>
      </c>
      <c r="G296" s="629">
        <v>222.25</v>
      </c>
      <c r="H296" s="642">
        <v>1</v>
      </c>
      <c r="I296" s="629"/>
      <c r="J296" s="629"/>
      <c r="K296" s="642">
        <v>0</v>
      </c>
      <c r="L296" s="629">
        <v>1</v>
      </c>
      <c r="M296" s="630">
        <v>222.25</v>
      </c>
    </row>
    <row r="297" spans="1:13" ht="14.4" customHeight="1" x14ac:dyDescent="0.3">
      <c r="A297" s="625" t="s">
        <v>3023</v>
      </c>
      <c r="B297" s="626" t="s">
        <v>2979</v>
      </c>
      <c r="C297" s="626" t="s">
        <v>2562</v>
      </c>
      <c r="D297" s="626" t="s">
        <v>2563</v>
      </c>
      <c r="E297" s="626" t="s">
        <v>2564</v>
      </c>
      <c r="F297" s="629"/>
      <c r="G297" s="629"/>
      <c r="H297" s="642">
        <v>0</v>
      </c>
      <c r="I297" s="629">
        <v>2</v>
      </c>
      <c r="J297" s="629">
        <v>444.5</v>
      </c>
      <c r="K297" s="642">
        <v>1</v>
      </c>
      <c r="L297" s="629">
        <v>2</v>
      </c>
      <c r="M297" s="630">
        <v>444.5</v>
      </c>
    </row>
    <row r="298" spans="1:13" ht="14.4" customHeight="1" x14ac:dyDescent="0.3">
      <c r="A298" s="625" t="s">
        <v>3023</v>
      </c>
      <c r="B298" s="626" t="s">
        <v>2983</v>
      </c>
      <c r="C298" s="626" t="s">
        <v>3806</v>
      </c>
      <c r="D298" s="626" t="s">
        <v>3807</v>
      </c>
      <c r="E298" s="626" t="s">
        <v>3077</v>
      </c>
      <c r="F298" s="629"/>
      <c r="G298" s="629"/>
      <c r="H298" s="642">
        <v>0</v>
      </c>
      <c r="I298" s="629">
        <v>2</v>
      </c>
      <c r="J298" s="629">
        <v>193.26</v>
      </c>
      <c r="K298" s="642">
        <v>1</v>
      </c>
      <c r="L298" s="629">
        <v>2</v>
      </c>
      <c r="M298" s="630">
        <v>193.26</v>
      </c>
    </row>
    <row r="299" spans="1:13" ht="14.4" customHeight="1" x14ac:dyDescent="0.3">
      <c r="A299" s="625" t="s">
        <v>3023</v>
      </c>
      <c r="B299" s="626" t="s">
        <v>2983</v>
      </c>
      <c r="C299" s="626" t="s">
        <v>2004</v>
      </c>
      <c r="D299" s="626" t="s">
        <v>2005</v>
      </c>
      <c r="E299" s="626" t="s">
        <v>2984</v>
      </c>
      <c r="F299" s="629">
        <v>6</v>
      </c>
      <c r="G299" s="629">
        <v>579.78</v>
      </c>
      <c r="H299" s="642">
        <v>1</v>
      </c>
      <c r="I299" s="629"/>
      <c r="J299" s="629"/>
      <c r="K299" s="642">
        <v>0</v>
      </c>
      <c r="L299" s="629">
        <v>6</v>
      </c>
      <c r="M299" s="630">
        <v>579.78</v>
      </c>
    </row>
    <row r="300" spans="1:13" ht="14.4" customHeight="1" x14ac:dyDescent="0.3">
      <c r="A300" s="625" t="s">
        <v>3023</v>
      </c>
      <c r="B300" s="626" t="s">
        <v>2921</v>
      </c>
      <c r="C300" s="626" t="s">
        <v>3663</v>
      </c>
      <c r="D300" s="626" t="s">
        <v>3664</v>
      </c>
      <c r="E300" s="626" t="s">
        <v>3290</v>
      </c>
      <c r="F300" s="629"/>
      <c r="G300" s="629"/>
      <c r="H300" s="642">
        <v>0</v>
      </c>
      <c r="I300" s="629">
        <v>3</v>
      </c>
      <c r="J300" s="629">
        <v>274.45</v>
      </c>
      <c r="K300" s="642">
        <v>1</v>
      </c>
      <c r="L300" s="629">
        <v>3</v>
      </c>
      <c r="M300" s="630">
        <v>274.45</v>
      </c>
    </row>
    <row r="301" spans="1:13" ht="14.4" customHeight="1" x14ac:dyDescent="0.3">
      <c r="A301" s="625" t="s">
        <v>3023</v>
      </c>
      <c r="B301" s="626" t="s">
        <v>2921</v>
      </c>
      <c r="C301" s="626" t="s">
        <v>3469</v>
      </c>
      <c r="D301" s="626" t="s">
        <v>2922</v>
      </c>
      <c r="E301" s="626" t="s">
        <v>3290</v>
      </c>
      <c r="F301" s="629">
        <v>2</v>
      </c>
      <c r="G301" s="629">
        <v>179.16</v>
      </c>
      <c r="H301" s="642">
        <v>1</v>
      </c>
      <c r="I301" s="629"/>
      <c r="J301" s="629"/>
      <c r="K301" s="642">
        <v>0</v>
      </c>
      <c r="L301" s="629">
        <v>2</v>
      </c>
      <c r="M301" s="630">
        <v>179.16</v>
      </c>
    </row>
    <row r="302" spans="1:13" ht="14.4" customHeight="1" x14ac:dyDescent="0.3">
      <c r="A302" s="625" t="s">
        <v>3023</v>
      </c>
      <c r="B302" s="626" t="s">
        <v>4180</v>
      </c>
      <c r="C302" s="626" t="s">
        <v>3885</v>
      </c>
      <c r="D302" s="626" t="s">
        <v>3886</v>
      </c>
      <c r="E302" s="626" t="s">
        <v>3887</v>
      </c>
      <c r="F302" s="629">
        <v>2</v>
      </c>
      <c r="G302" s="629">
        <v>0</v>
      </c>
      <c r="H302" s="642"/>
      <c r="I302" s="629"/>
      <c r="J302" s="629"/>
      <c r="K302" s="642"/>
      <c r="L302" s="629">
        <v>2</v>
      </c>
      <c r="M302" s="630">
        <v>0</v>
      </c>
    </row>
    <row r="303" spans="1:13" ht="14.4" customHeight="1" x14ac:dyDescent="0.3">
      <c r="A303" s="625" t="s">
        <v>3023</v>
      </c>
      <c r="B303" s="626" t="s">
        <v>2932</v>
      </c>
      <c r="C303" s="626" t="s">
        <v>3455</v>
      </c>
      <c r="D303" s="626" t="s">
        <v>3456</v>
      </c>
      <c r="E303" s="626" t="s">
        <v>3457</v>
      </c>
      <c r="F303" s="629"/>
      <c r="G303" s="629"/>
      <c r="H303" s="642">
        <v>0</v>
      </c>
      <c r="I303" s="629">
        <v>2</v>
      </c>
      <c r="J303" s="629">
        <v>32.54</v>
      </c>
      <c r="K303" s="642">
        <v>1</v>
      </c>
      <c r="L303" s="629">
        <v>2</v>
      </c>
      <c r="M303" s="630">
        <v>32.54</v>
      </c>
    </row>
    <row r="304" spans="1:13" ht="14.4" customHeight="1" x14ac:dyDescent="0.3">
      <c r="A304" s="625" t="s">
        <v>3023</v>
      </c>
      <c r="B304" s="626" t="s">
        <v>2932</v>
      </c>
      <c r="C304" s="626" t="s">
        <v>2466</v>
      </c>
      <c r="D304" s="626" t="s">
        <v>2990</v>
      </c>
      <c r="E304" s="626" t="s">
        <v>2991</v>
      </c>
      <c r="F304" s="629"/>
      <c r="G304" s="629"/>
      <c r="H304" s="642">
        <v>0</v>
      </c>
      <c r="I304" s="629">
        <v>2</v>
      </c>
      <c r="J304" s="629">
        <v>21.46</v>
      </c>
      <c r="K304" s="642">
        <v>1</v>
      </c>
      <c r="L304" s="629">
        <v>2</v>
      </c>
      <c r="M304" s="630">
        <v>21.46</v>
      </c>
    </row>
    <row r="305" spans="1:13" ht="14.4" customHeight="1" x14ac:dyDescent="0.3">
      <c r="A305" s="625" t="s">
        <v>3023</v>
      </c>
      <c r="B305" s="626" t="s">
        <v>2932</v>
      </c>
      <c r="C305" s="626" t="s">
        <v>3470</v>
      </c>
      <c r="D305" s="626" t="s">
        <v>3471</v>
      </c>
      <c r="E305" s="626" t="s">
        <v>2934</v>
      </c>
      <c r="F305" s="629">
        <v>9</v>
      </c>
      <c r="G305" s="629">
        <v>62.820000000000007</v>
      </c>
      <c r="H305" s="642">
        <v>1</v>
      </c>
      <c r="I305" s="629"/>
      <c r="J305" s="629"/>
      <c r="K305" s="642">
        <v>0</v>
      </c>
      <c r="L305" s="629">
        <v>9</v>
      </c>
      <c r="M305" s="630">
        <v>62.820000000000007</v>
      </c>
    </row>
    <row r="306" spans="1:13" ht="14.4" customHeight="1" x14ac:dyDescent="0.3">
      <c r="A306" s="625" t="s">
        <v>3023</v>
      </c>
      <c r="B306" s="626" t="s">
        <v>2932</v>
      </c>
      <c r="C306" s="626" t="s">
        <v>3415</v>
      </c>
      <c r="D306" s="626" t="s">
        <v>3416</v>
      </c>
      <c r="E306" s="626" t="s">
        <v>3254</v>
      </c>
      <c r="F306" s="629"/>
      <c r="G306" s="629"/>
      <c r="H306" s="642">
        <v>0</v>
      </c>
      <c r="I306" s="629">
        <v>1</v>
      </c>
      <c r="J306" s="629">
        <v>17.690000000000001</v>
      </c>
      <c r="K306" s="642">
        <v>1</v>
      </c>
      <c r="L306" s="629">
        <v>1</v>
      </c>
      <c r="M306" s="630">
        <v>17.690000000000001</v>
      </c>
    </row>
    <row r="307" spans="1:13" ht="14.4" customHeight="1" x14ac:dyDescent="0.3">
      <c r="A307" s="625" t="s">
        <v>3023</v>
      </c>
      <c r="B307" s="626" t="s">
        <v>4186</v>
      </c>
      <c r="C307" s="626" t="s">
        <v>3863</v>
      </c>
      <c r="D307" s="626" t="s">
        <v>3864</v>
      </c>
      <c r="E307" s="626" t="s">
        <v>3865</v>
      </c>
      <c r="F307" s="629"/>
      <c r="G307" s="629"/>
      <c r="H307" s="642">
        <v>0</v>
      </c>
      <c r="I307" s="629">
        <v>1</v>
      </c>
      <c r="J307" s="629">
        <v>1309.48</v>
      </c>
      <c r="K307" s="642">
        <v>1</v>
      </c>
      <c r="L307" s="629">
        <v>1</v>
      </c>
      <c r="M307" s="630">
        <v>1309.48</v>
      </c>
    </row>
    <row r="308" spans="1:13" ht="14.4" customHeight="1" x14ac:dyDescent="0.3">
      <c r="A308" s="625" t="s">
        <v>3023</v>
      </c>
      <c r="B308" s="626" t="s">
        <v>2944</v>
      </c>
      <c r="C308" s="626" t="s">
        <v>3690</v>
      </c>
      <c r="D308" s="626" t="s">
        <v>3691</v>
      </c>
      <c r="E308" s="626" t="s">
        <v>1403</v>
      </c>
      <c r="F308" s="629">
        <v>1</v>
      </c>
      <c r="G308" s="629">
        <v>413.22</v>
      </c>
      <c r="H308" s="642">
        <v>1</v>
      </c>
      <c r="I308" s="629"/>
      <c r="J308" s="629"/>
      <c r="K308" s="642">
        <v>0</v>
      </c>
      <c r="L308" s="629">
        <v>1</v>
      </c>
      <c r="M308" s="630">
        <v>413.22</v>
      </c>
    </row>
    <row r="309" spans="1:13" ht="14.4" customHeight="1" x14ac:dyDescent="0.3">
      <c r="A309" s="625" t="s">
        <v>3023</v>
      </c>
      <c r="B309" s="626" t="s">
        <v>2997</v>
      </c>
      <c r="C309" s="626" t="s">
        <v>3516</v>
      </c>
      <c r="D309" s="626" t="s">
        <v>2443</v>
      </c>
      <c r="E309" s="626" t="s">
        <v>1081</v>
      </c>
      <c r="F309" s="629"/>
      <c r="G309" s="629"/>
      <c r="H309" s="642">
        <v>0</v>
      </c>
      <c r="I309" s="629">
        <v>1</v>
      </c>
      <c r="J309" s="629">
        <v>413.22</v>
      </c>
      <c r="K309" s="642">
        <v>1</v>
      </c>
      <c r="L309" s="629">
        <v>1</v>
      </c>
      <c r="M309" s="630">
        <v>413.22</v>
      </c>
    </row>
    <row r="310" spans="1:13" ht="14.4" customHeight="1" x14ac:dyDescent="0.3">
      <c r="A310" s="625" t="s">
        <v>3023</v>
      </c>
      <c r="B310" s="626" t="s">
        <v>2997</v>
      </c>
      <c r="C310" s="626" t="s">
        <v>3517</v>
      </c>
      <c r="D310" s="626" t="s">
        <v>3518</v>
      </c>
      <c r="E310" s="626" t="s">
        <v>3519</v>
      </c>
      <c r="F310" s="629">
        <v>1</v>
      </c>
      <c r="G310" s="629">
        <v>0</v>
      </c>
      <c r="H310" s="642"/>
      <c r="I310" s="629"/>
      <c r="J310" s="629"/>
      <c r="K310" s="642"/>
      <c r="L310" s="629">
        <v>1</v>
      </c>
      <c r="M310" s="630">
        <v>0</v>
      </c>
    </row>
    <row r="311" spans="1:13" ht="14.4" customHeight="1" x14ac:dyDescent="0.3">
      <c r="A311" s="625" t="s">
        <v>3023</v>
      </c>
      <c r="B311" s="626" t="s">
        <v>2997</v>
      </c>
      <c r="C311" s="626" t="s">
        <v>3771</v>
      </c>
      <c r="D311" s="626" t="s">
        <v>3518</v>
      </c>
      <c r="E311" s="626" t="s">
        <v>3772</v>
      </c>
      <c r="F311" s="629">
        <v>1</v>
      </c>
      <c r="G311" s="629">
        <v>413.22</v>
      </c>
      <c r="H311" s="642">
        <v>1</v>
      </c>
      <c r="I311" s="629"/>
      <c r="J311" s="629"/>
      <c r="K311" s="642">
        <v>0</v>
      </c>
      <c r="L311" s="629">
        <v>1</v>
      </c>
      <c r="M311" s="630">
        <v>413.22</v>
      </c>
    </row>
    <row r="312" spans="1:13" ht="14.4" customHeight="1" x14ac:dyDescent="0.3">
      <c r="A312" s="625" t="s">
        <v>3023</v>
      </c>
      <c r="B312" s="626" t="s">
        <v>2997</v>
      </c>
      <c r="C312" s="626" t="s">
        <v>3773</v>
      </c>
      <c r="D312" s="626" t="s">
        <v>2020</v>
      </c>
      <c r="E312" s="626" t="s">
        <v>1081</v>
      </c>
      <c r="F312" s="629">
        <v>3</v>
      </c>
      <c r="G312" s="629">
        <v>1239.6600000000001</v>
      </c>
      <c r="H312" s="642">
        <v>1</v>
      </c>
      <c r="I312" s="629"/>
      <c r="J312" s="629"/>
      <c r="K312" s="642">
        <v>0</v>
      </c>
      <c r="L312" s="629">
        <v>3</v>
      </c>
      <c r="M312" s="630">
        <v>1239.6600000000001</v>
      </c>
    </row>
    <row r="313" spans="1:13" ht="14.4" customHeight="1" x14ac:dyDescent="0.3">
      <c r="A313" s="625" t="s">
        <v>3024</v>
      </c>
      <c r="B313" s="626" t="s">
        <v>2794</v>
      </c>
      <c r="C313" s="626" t="s">
        <v>794</v>
      </c>
      <c r="D313" s="626" t="s">
        <v>795</v>
      </c>
      <c r="E313" s="626" t="s">
        <v>796</v>
      </c>
      <c r="F313" s="629"/>
      <c r="G313" s="629"/>
      <c r="H313" s="642">
        <v>0</v>
      </c>
      <c r="I313" s="629">
        <v>3</v>
      </c>
      <c r="J313" s="629">
        <v>1836.78</v>
      </c>
      <c r="K313" s="642">
        <v>1</v>
      </c>
      <c r="L313" s="629">
        <v>3</v>
      </c>
      <c r="M313" s="630">
        <v>1836.78</v>
      </c>
    </row>
    <row r="314" spans="1:13" ht="14.4" customHeight="1" x14ac:dyDescent="0.3">
      <c r="A314" s="625" t="s">
        <v>3024</v>
      </c>
      <c r="B314" s="626" t="s">
        <v>2797</v>
      </c>
      <c r="C314" s="626" t="s">
        <v>3940</v>
      </c>
      <c r="D314" s="626" t="s">
        <v>4187</v>
      </c>
      <c r="E314" s="626" t="s">
        <v>3942</v>
      </c>
      <c r="F314" s="629">
        <v>1</v>
      </c>
      <c r="G314" s="629">
        <v>0</v>
      </c>
      <c r="H314" s="642"/>
      <c r="I314" s="629"/>
      <c r="J314" s="629"/>
      <c r="K314" s="642"/>
      <c r="L314" s="629">
        <v>1</v>
      </c>
      <c r="M314" s="630">
        <v>0</v>
      </c>
    </row>
    <row r="315" spans="1:13" ht="14.4" customHeight="1" x14ac:dyDescent="0.3">
      <c r="A315" s="625" t="s">
        <v>3024</v>
      </c>
      <c r="B315" s="626" t="s">
        <v>2814</v>
      </c>
      <c r="C315" s="626" t="s">
        <v>3934</v>
      </c>
      <c r="D315" s="626" t="s">
        <v>3935</v>
      </c>
      <c r="E315" s="626" t="s">
        <v>3936</v>
      </c>
      <c r="F315" s="629"/>
      <c r="G315" s="629"/>
      <c r="H315" s="642">
        <v>0</v>
      </c>
      <c r="I315" s="629">
        <v>2</v>
      </c>
      <c r="J315" s="629">
        <v>430.68</v>
      </c>
      <c r="K315" s="642">
        <v>1</v>
      </c>
      <c r="L315" s="629">
        <v>2</v>
      </c>
      <c r="M315" s="630">
        <v>430.68</v>
      </c>
    </row>
    <row r="316" spans="1:13" ht="14.4" customHeight="1" x14ac:dyDescent="0.3">
      <c r="A316" s="625" t="s">
        <v>3024</v>
      </c>
      <c r="B316" s="626" t="s">
        <v>2821</v>
      </c>
      <c r="C316" s="626" t="s">
        <v>3115</v>
      </c>
      <c r="D316" s="626" t="s">
        <v>3116</v>
      </c>
      <c r="E316" s="626" t="s">
        <v>3117</v>
      </c>
      <c r="F316" s="629"/>
      <c r="G316" s="629"/>
      <c r="H316" s="642">
        <v>0</v>
      </c>
      <c r="I316" s="629">
        <v>2</v>
      </c>
      <c r="J316" s="629">
        <v>193.14</v>
      </c>
      <c r="K316" s="642">
        <v>1</v>
      </c>
      <c r="L316" s="629">
        <v>2</v>
      </c>
      <c r="M316" s="630">
        <v>193.14</v>
      </c>
    </row>
    <row r="317" spans="1:13" ht="14.4" customHeight="1" x14ac:dyDescent="0.3">
      <c r="A317" s="625" t="s">
        <v>3024</v>
      </c>
      <c r="B317" s="626" t="s">
        <v>2821</v>
      </c>
      <c r="C317" s="626" t="s">
        <v>3287</v>
      </c>
      <c r="D317" s="626" t="s">
        <v>3116</v>
      </c>
      <c r="E317" s="626" t="s">
        <v>1661</v>
      </c>
      <c r="F317" s="629"/>
      <c r="G317" s="629"/>
      <c r="H317" s="642">
        <v>0</v>
      </c>
      <c r="I317" s="629">
        <v>1</v>
      </c>
      <c r="J317" s="629">
        <v>193.14</v>
      </c>
      <c r="K317" s="642">
        <v>1</v>
      </c>
      <c r="L317" s="629">
        <v>1</v>
      </c>
      <c r="M317" s="630">
        <v>193.14</v>
      </c>
    </row>
    <row r="318" spans="1:13" ht="14.4" customHeight="1" x14ac:dyDescent="0.3">
      <c r="A318" s="625" t="s">
        <v>3024</v>
      </c>
      <c r="B318" s="626" t="s">
        <v>2821</v>
      </c>
      <c r="C318" s="626" t="s">
        <v>1715</v>
      </c>
      <c r="D318" s="626" t="s">
        <v>2822</v>
      </c>
      <c r="E318" s="626" t="s">
        <v>2823</v>
      </c>
      <c r="F318" s="629"/>
      <c r="G318" s="629"/>
      <c r="H318" s="642">
        <v>0</v>
      </c>
      <c r="I318" s="629">
        <v>1</v>
      </c>
      <c r="J318" s="629">
        <v>156.25</v>
      </c>
      <c r="K318" s="642">
        <v>1</v>
      </c>
      <c r="L318" s="629">
        <v>1</v>
      </c>
      <c r="M318" s="630">
        <v>156.25</v>
      </c>
    </row>
    <row r="319" spans="1:13" ht="14.4" customHeight="1" x14ac:dyDescent="0.3">
      <c r="A319" s="625" t="s">
        <v>3024</v>
      </c>
      <c r="B319" s="626" t="s">
        <v>2821</v>
      </c>
      <c r="C319" s="626" t="s">
        <v>1630</v>
      </c>
      <c r="D319" s="626" t="s">
        <v>2824</v>
      </c>
      <c r="E319" s="626" t="s">
        <v>1661</v>
      </c>
      <c r="F319" s="629"/>
      <c r="G319" s="629"/>
      <c r="H319" s="642">
        <v>0</v>
      </c>
      <c r="I319" s="629">
        <v>1</v>
      </c>
      <c r="J319" s="629">
        <v>193.14</v>
      </c>
      <c r="K319" s="642">
        <v>1</v>
      </c>
      <c r="L319" s="629">
        <v>1</v>
      </c>
      <c r="M319" s="630">
        <v>193.14</v>
      </c>
    </row>
    <row r="320" spans="1:13" ht="14.4" customHeight="1" x14ac:dyDescent="0.3">
      <c r="A320" s="625" t="s">
        <v>3024</v>
      </c>
      <c r="B320" s="626" t="s">
        <v>2826</v>
      </c>
      <c r="C320" s="626" t="s">
        <v>1672</v>
      </c>
      <c r="D320" s="626" t="s">
        <v>1673</v>
      </c>
      <c r="E320" s="626" t="s">
        <v>1674</v>
      </c>
      <c r="F320" s="629"/>
      <c r="G320" s="629"/>
      <c r="H320" s="642">
        <v>0</v>
      </c>
      <c r="I320" s="629">
        <v>8</v>
      </c>
      <c r="J320" s="629">
        <v>3318.8</v>
      </c>
      <c r="K320" s="642">
        <v>1</v>
      </c>
      <c r="L320" s="629">
        <v>8</v>
      </c>
      <c r="M320" s="630">
        <v>3318.8</v>
      </c>
    </row>
    <row r="321" spans="1:13" ht="14.4" customHeight="1" x14ac:dyDescent="0.3">
      <c r="A321" s="625" t="s">
        <v>3024</v>
      </c>
      <c r="B321" s="626" t="s">
        <v>2829</v>
      </c>
      <c r="C321" s="626" t="s">
        <v>1523</v>
      </c>
      <c r="D321" s="626" t="s">
        <v>1524</v>
      </c>
      <c r="E321" s="626" t="s">
        <v>2830</v>
      </c>
      <c r="F321" s="629"/>
      <c r="G321" s="629"/>
      <c r="H321" s="642">
        <v>0</v>
      </c>
      <c r="I321" s="629">
        <v>3</v>
      </c>
      <c r="J321" s="629">
        <v>363.48</v>
      </c>
      <c r="K321" s="642">
        <v>1</v>
      </c>
      <c r="L321" s="629">
        <v>3</v>
      </c>
      <c r="M321" s="630">
        <v>363.48</v>
      </c>
    </row>
    <row r="322" spans="1:13" ht="14.4" customHeight="1" x14ac:dyDescent="0.3">
      <c r="A322" s="625" t="s">
        <v>3024</v>
      </c>
      <c r="B322" s="626" t="s">
        <v>2829</v>
      </c>
      <c r="C322" s="626" t="s">
        <v>1527</v>
      </c>
      <c r="D322" s="626" t="s">
        <v>1524</v>
      </c>
      <c r="E322" s="626" t="s">
        <v>2831</v>
      </c>
      <c r="F322" s="629"/>
      <c r="G322" s="629"/>
      <c r="H322" s="642">
        <v>0</v>
      </c>
      <c r="I322" s="629">
        <v>2</v>
      </c>
      <c r="J322" s="629">
        <v>484.66</v>
      </c>
      <c r="K322" s="642">
        <v>1</v>
      </c>
      <c r="L322" s="629">
        <v>2</v>
      </c>
      <c r="M322" s="630">
        <v>484.66</v>
      </c>
    </row>
    <row r="323" spans="1:13" ht="14.4" customHeight="1" x14ac:dyDescent="0.3">
      <c r="A323" s="625" t="s">
        <v>3024</v>
      </c>
      <c r="B323" s="626" t="s">
        <v>4176</v>
      </c>
      <c r="C323" s="626" t="s">
        <v>3155</v>
      </c>
      <c r="D323" s="626" t="s">
        <v>3132</v>
      </c>
      <c r="E323" s="626" t="s">
        <v>1657</v>
      </c>
      <c r="F323" s="629"/>
      <c r="G323" s="629"/>
      <c r="H323" s="642">
        <v>0</v>
      </c>
      <c r="I323" s="629">
        <v>1</v>
      </c>
      <c r="J323" s="629">
        <v>190.87</v>
      </c>
      <c r="K323" s="642">
        <v>1</v>
      </c>
      <c r="L323" s="629">
        <v>1</v>
      </c>
      <c r="M323" s="630">
        <v>190.87</v>
      </c>
    </row>
    <row r="324" spans="1:13" ht="14.4" customHeight="1" x14ac:dyDescent="0.3">
      <c r="A324" s="625" t="s">
        <v>3024</v>
      </c>
      <c r="B324" s="626" t="s">
        <v>2841</v>
      </c>
      <c r="C324" s="626" t="s">
        <v>1580</v>
      </c>
      <c r="D324" s="626" t="s">
        <v>1581</v>
      </c>
      <c r="E324" s="626" t="s">
        <v>1582</v>
      </c>
      <c r="F324" s="629"/>
      <c r="G324" s="629"/>
      <c r="H324" s="642">
        <v>0</v>
      </c>
      <c r="I324" s="629">
        <v>2</v>
      </c>
      <c r="J324" s="629">
        <v>83.78</v>
      </c>
      <c r="K324" s="642">
        <v>1</v>
      </c>
      <c r="L324" s="629">
        <v>2</v>
      </c>
      <c r="M324" s="630">
        <v>83.78</v>
      </c>
    </row>
    <row r="325" spans="1:13" ht="14.4" customHeight="1" x14ac:dyDescent="0.3">
      <c r="A325" s="625" t="s">
        <v>3024</v>
      </c>
      <c r="B325" s="626" t="s">
        <v>2842</v>
      </c>
      <c r="C325" s="626" t="s">
        <v>1574</v>
      </c>
      <c r="D325" s="626" t="s">
        <v>1575</v>
      </c>
      <c r="E325" s="626" t="s">
        <v>604</v>
      </c>
      <c r="F325" s="629"/>
      <c r="G325" s="629"/>
      <c r="H325" s="642">
        <v>0</v>
      </c>
      <c r="I325" s="629">
        <v>15</v>
      </c>
      <c r="J325" s="629">
        <v>673.35000000000014</v>
      </c>
      <c r="K325" s="642">
        <v>1</v>
      </c>
      <c r="L325" s="629">
        <v>15</v>
      </c>
      <c r="M325" s="630">
        <v>673.35000000000014</v>
      </c>
    </row>
    <row r="326" spans="1:13" ht="14.4" customHeight="1" x14ac:dyDescent="0.3">
      <c r="A326" s="625" t="s">
        <v>3024</v>
      </c>
      <c r="B326" s="626" t="s">
        <v>2842</v>
      </c>
      <c r="C326" s="626" t="s">
        <v>3152</v>
      </c>
      <c r="D326" s="626" t="s">
        <v>3153</v>
      </c>
      <c r="E326" s="626" t="s">
        <v>1720</v>
      </c>
      <c r="F326" s="629"/>
      <c r="G326" s="629"/>
      <c r="H326" s="642">
        <v>0</v>
      </c>
      <c r="I326" s="629">
        <v>1</v>
      </c>
      <c r="J326" s="629">
        <v>60.02</v>
      </c>
      <c r="K326" s="642">
        <v>1</v>
      </c>
      <c r="L326" s="629">
        <v>1</v>
      </c>
      <c r="M326" s="630">
        <v>60.02</v>
      </c>
    </row>
    <row r="327" spans="1:13" ht="14.4" customHeight="1" x14ac:dyDescent="0.3">
      <c r="A327" s="625" t="s">
        <v>3024</v>
      </c>
      <c r="B327" s="626" t="s">
        <v>4188</v>
      </c>
      <c r="C327" s="626" t="s">
        <v>3924</v>
      </c>
      <c r="D327" s="626" t="s">
        <v>3925</v>
      </c>
      <c r="E327" s="626" t="s">
        <v>1119</v>
      </c>
      <c r="F327" s="629">
        <v>1</v>
      </c>
      <c r="G327" s="629">
        <v>243.99</v>
      </c>
      <c r="H327" s="642">
        <v>1</v>
      </c>
      <c r="I327" s="629"/>
      <c r="J327" s="629"/>
      <c r="K327" s="642">
        <v>0</v>
      </c>
      <c r="L327" s="629">
        <v>1</v>
      </c>
      <c r="M327" s="630">
        <v>243.99</v>
      </c>
    </row>
    <row r="328" spans="1:13" ht="14.4" customHeight="1" x14ac:dyDescent="0.3">
      <c r="A328" s="625" t="s">
        <v>3024</v>
      </c>
      <c r="B328" s="626" t="s">
        <v>2846</v>
      </c>
      <c r="C328" s="626" t="s">
        <v>1665</v>
      </c>
      <c r="D328" s="626" t="s">
        <v>1666</v>
      </c>
      <c r="E328" s="626" t="s">
        <v>1536</v>
      </c>
      <c r="F328" s="629"/>
      <c r="G328" s="629"/>
      <c r="H328" s="642">
        <v>0</v>
      </c>
      <c r="I328" s="629">
        <v>1</v>
      </c>
      <c r="J328" s="629">
        <v>81.209999999999994</v>
      </c>
      <c r="K328" s="642">
        <v>1</v>
      </c>
      <c r="L328" s="629">
        <v>1</v>
      </c>
      <c r="M328" s="630">
        <v>81.209999999999994</v>
      </c>
    </row>
    <row r="329" spans="1:13" ht="14.4" customHeight="1" x14ac:dyDescent="0.3">
      <c r="A329" s="625" t="s">
        <v>3024</v>
      </c>
      <c r="B329" s="626" t="s">
        <v>2846</v>
      </c>
      <c r="C329" s="626" t="s">
        <v>3472</v>
      </c>
      <c r="D329" s="626" t="s">
        <v>1666</v>
      </c>
      <c r="E329" s="626" t="s">
        <v>3403</v>
      </c>
      <c r="F329" s="629"/>
      <c r="G329" s="629"/>
      <c r="H329" s="642">
        <v>0</v>
      </c>
      <c r="I329" s="629">
        <v>1</v>
      </c>
      <c r="J329" s="629">
        <v>270.69</v>
      </c>
      <c r="K329" s="642">
        <v>1</v>
      </c>
      <c r="L329" s="629">
        <v>1</v>
      </c>
      <c r="M329" s="630">
        <v>270.69</v>
      </c>
    </row>
    <row r="330" spans="1:13" ht="14.4" customHeight="1" x14ac:dyDescent="0.3">
      <c r="A330" s="625" t="s">
        <v>3024</v>
      </c>
      <c r="B330" s="626" t="s">
        <v>2846</v>
      </c>
      <c r="C330" s="626" t="s">
        <v>3667</v>
      </c>
      <c r="D330" s="626" t="s">
        <v>3126</v>
      </c>
      <c r="E330" s="626" t="s">
        <v>3403</v>
      </c>
      <c r="F330" s="629">
        <v>1</v>
      </c>
      <c r="G330" s="629">
        <v>270.69</v>
      </c>
      <c r="H330" s="642">
        <v>1</v>
      </c>
      <c r="I330" s="629"/>
      <c r="J330" s="629"/>
      <c r="K330" s="642">
        <v>0</v>
      </c>
      <c r="L330" s="629">
        <v>1</v>
      </c>
      <c r="M330" s="630">
        <v>270.69</v>
      </c>
    </row>
    <row r="331" spans="1:13" ht="14.4" customHeight="1" x14ac:dyDescent="0.3">
      <c r="A331" s="625" t="s">
        <v>3024</v>
      </c>
      <c r="B331" s="626" t="s">
        <v>2850</v>
      </c>
      <c r="C331" s="626" t="s">
        <v>1676</v>
      </c>
      <c r="D331" s="626" t="s">
        <v>1677</v>
      </c>
      <c r="E331" s="626" t="s">
        <v>1678</v>
      </c>
      <c r="F331" s="629"/>
      <c r="G331" s="629"/>
      <c r="H331" s="642">
        <v>0</v>
      </c>
      <c r="I331" s="629">
        <v>1</v>
      </c>
      <c r="J331" s="629">
        <v>101.16</v>
      </c>
      <c r="K331" s="642">
        <v>1</v>
      </c>
      <c r="L331" s="629">
        <v>1</v>
      </c>
      <c r="M331" s="630">
        <v>101.16</v>
      </c>
    </row>
    <row r="332" spans="1:13" ht="14.4" customHeight="1" x14ac:dyDescent="0.3">
      <c r="A332" s="625" t="s">
        <v>3024</v>
      </c>
      <c r="B332" s="626" t="s">
        <v>2850</v>
      </c>
      <c r="C332" s="626" t="s">
        <v>3828</v>
      </c>
      <c r="D332" s="626" t="s">
        <v>3829</v>
      </c>
      <c r="E332" s="626" t="s">
        <v>3830</v>
      </c>
      <c r="F332" s="629"/>
      <c r="G332" s="629"/>
      <c r="H332" s="642">
        <v>0</v>
      </c>
      <c r="I332" s="629">
        <v>2</v>
      </c>
      <c r="J332" s="629">
        <v>899.14</v>
      </c>
      <c r="K332" s="642">
        <v>1</v>
      </c>
      <c r="L332" s="629">
        <v>2</v>
      </c>
      <c r="M332" s="630">
        <v>899.14</v>
      </c>
    </row>
    <row r="333" spans="1:13" ht="14.4" customHeight="1" x14ac:dyDescent="0.3">
      <c r="A333" s="625" t="s">
        <v>3024</v>
      </c>
      <c r="B333" s="626" t="s">
        <v>2852</v>
      </c>
      <c r="C333" s="626" t="s">
        <v>3100</v>
      </c>
      <c r="D333" s="626" t="s">
        <v>1516</v>
      </c>
      <c r="E333" s="626" t="s">
        <v>2855</v>
      </c>
      <c r="F333" s="629"/>
      <c r="G333" s="629"/>
      <c r="H333" s="642">
        <v>0</v>
      </c>
      <c r="I333" s="629">
        <v>3</v>
      </c>
      <c r="J333" s="629">
        <v>227.57999999999998</v>
      </c>
      <c r="K333" s="642">
        <v>1</v>
      </c>
      <c r="L333" s="629">
        <v>3</v>
      </c>
      <c r="M333" s="630">
        <v>227.57999999999998</v>
      </c>
    </row>
    <row r="334" spans="1:13" ht="14.4" customHeight="1" x14ac:dyDescent="0.3">
      <c r="A334" s="625" t="s">
        <v>3024</v>
      </c>
      <c r="B334" s="626" t="s">
        <v>2852</v>
      </c>
      <c r="C334" s="626" t="s">
        <v>3148</v>
      </c>
      <c r="D334" s="626" t="s">
        <v>2856</v>
      </c>
      <c r="E334" s="626" t="s">
        <v>3117</v>
      </c>
      <c r="F334" s="629"/>
      <c r="G334" s="629"/>
      <c r="H334" s="642">
        <v>0</v>
      </c>
      <c r="I334" s="629">
        <v>1</v>
      </c>
      <c r="J334" s="629">
        <v>168.59</v>
      </c>
      <c r="K334" s="642">
        <v>1</v>
      </c>
      <c r="L334" s="629">
        <v>1</v>
      </c>
      <c r="M334" s="630">
        <v>168.59</v>
      </c>
    </row>
    <row r="335" spans="1:13" ht="14.4" customHeight="1" x14ac:dyDescent="0.3">
      <c r="A335" s="625" t="s">
        <v>3024</v>
      </c>
      <c r="B335" s="626" t="s">
        <v>4178</v>
      </c>
      <c r="C335" s="626" t="s">
        <v>3291</v>
      </c>
      <c r="D335" s="626" t="s">
        <v>3213</v>
      </c>
      <c r="E335" s="626" t="s">
        <v>3292</v>
      </c>
      <c r="F335" s="629">
        <v>1</v>
      </c>
      <c r="G335" s="629">
        <v>0</v>
      </c>
      <c r="H335" s="642"/>
      <c r="I335" s="629"/>
      <c r="J335" s="629"/>
      <c r="K335" s="642"/>
      <c r="L335" s="629">
        <v>1</v>
      </c>
      <c r="M335" s="630">
        <v>0</v>
      </c>
    </row>
    <row r="336" spans="1:13" ht="14.4" customHeight="1" x14ac:dyDescent="0.3">
      <c r="A336" s="625" t="s">
        <v>3024</v>
      </c>
      <c r="B336" s="626" t="s">
        <v>2863</v>
      </c>
      <c r="C336" s="626" t="s">
        <v>3891</v>
      </c>
      <c r="D336" s="626" t="s">
        <v>3223</v>
      </c>
      <c r="E336" s="626" t="s">
        <v>3892</v>
      </c>
      <c r="F336" s="629"/>
      <c r="G336" s="629"/>
      <c r="H336" s="642">
        <v>0</v>
      </c>
      <c r="I336" s="629">
        <v>1</v>
      </c>
      <c r="J336" s="629">
        <v>479.04</v>
      </c>
      <c r="K336" s="642">
        <v>1</v>
      </c>
      <c r="L336" s="629">
        <v>1</v>
      </c>
      <c r="M336" s="630">
        <v>479.04</v>
      </c>
    </row>
    <row r="337" spans="1:13" ht="14.4" customHeight="1" x14ac:dyDescent="0.3">
      <c r="A337" s="625" t="s">
        <v>3024</v>
      </c>
      <c r="B337" s="626" t="s">
        <v>2863</v>
      </c>
      <c r="C337" s="626" t="s">
        <v>3956</v>
      </c>
      <c r="D337" s="626" t="s">
        <v>3957</v>
      </c>
      <c r="E337" s="626" t="s">
        <v>3958</v>
      </c>
      <c r="F337" s="629">
        <v>1</v>
      </c>
      <c r="G337" s="629">
        <v>0</v>
      </c>
      <c r="H337" s="642"/>
      <c r="I337" s="629"/>
      <c r="J337" s="629"/>
      <c r="K337" s="642"/>
      <c r="L337" s="629">
        <v>1</v>
      </c>
      <c r="M337" s="630">
        <v>0</v>
      </c>
    </row>
    <row r="338" spans="1:13" ht="14.4" customHeight="1" x14ac:dyDescent="0.3">
      <c r="A338" s="625" t="s">
        <v>3024</v>
      </c>
      <c r="B338" s="626" t="s">
        <v>2864</v>
      </c>
      <c r="C338" s="626" t="s">
        <v>3922</v>
      </c>
      <c r="D338" s="626" t="s">
        <v>3299</v>
      </c>
      <c r="E338" s="626" t="s">
        <v>3215</v>
      </c>
      <c r="F338" s="629"/>
      <c r="G338" s="629"/>
      <c r="H338" s="642">
        <v>0</v>
      </c>
      <c r="I338" s="629">
        <v>1</v>
      </c>
      <c r="J338" s="629">
        <v>787.03</v>
      </c>
      <c r="K338" s="642">
        <v>1</v>
      </c>
      <c r="L338" s="629">
        <v>1</v>
      </c>
      <c r="M338" s="630">
        <v>787.03</v>
      </c>
    </row>
    <row r="339" spans="1:13" ht="14.4" customHeight="1" x14ac:dyDescent="0.3">
      <c r="A339" s="625" t="s">
        <v>3024</v>
      </c>
      <c r="B339" s="626" t="s">
        <v>2864</v>
      </c>
      <c r="C339" s="626" t="s">
        <v>1626</v>
      </c>
      <c r="D339" s="626" t="s">
        <v>2865</v>
      </c>
      <c r="E339" s="626" t="s">
        <v>601</v>
      </c>
      <c r="F339" s="629"/>
      <c r="G339" s="629"/>
      <c r="H339" s="642">
        <v>0</v>
      </c>
      <c r="I339" s="629">
        <v>1</v>
      </c>
      <c r="J339" s="629">
        <v>262.33999999999997</v>
      </c>
      <c r="K339" s="642">
        <v>1</v>
      </c>
      <c r="L339" s="629">
        <v>1</v>
      </c>
      <c r="M339" s="630">
        <v>262.33999999999997</v>
      </c>
    </row>
    <row r="340" spans="1:13" ht="14.4" customHeight="1" x14ac:dyDescent="0.3">
      <c r="A340" s="625" t="s">
        <v>3024</v>
      </c>
      <c r="B340" s="626" t="s">
        <v>2864</v>
      </c>
      <c r="C340" s="626" t="s">
        <v>3676</v>
      </c>
      <c r="D340" s="626" t="s">
        <v>2865</v>
      </c>
      <c r="E340" s="626" t="s">
        <v>3677</v>
      </c>
      <c r="F340" s="629"/>
      <c r="G340" s="629"/>
      <c r="H340" s="642">
        <v>0</v>
      </c>
      <c r="I340" s="629">
        <v>2</v>
      </c>
      <c r="J340" s="629">
        <v>1670.73</v>
      </c>
      <c r="K340" s="642">
        <v>1</v>
      </c>
      <c r="L340" s="629">
        <v>2</v>
      </c>
      <c r="M340" s="630">
        <v>1670.73</v>
      </c>
    </row>
    <row r="341" spans="1:13" ht="14.4" customHeight="1" x14ac:dyDescent="0.3">
      <c r="A341" s="625" t="s">
        <v>3024</v>
      </c>
      <c r="B341" s="626" t="s">
        <v>2864</v>
      </c>
      <c r="C341" s="626" t="s">
        <v>1707</v>
      </c>
      <c r="D341" s="626" t="s">
        <v>1712</v>
      </c>
      <c r="E341" s="626" t="s">
        <v>1742</v>
      </c>
      <c r="F341" s="629"/>
      <c r="G341" s="629"/>
      <c r="H341" s="642">
        <v>0</v>
      </c>
      <c r="I341" s="629">
        <v>1</v>
      </c>
      <c r="J341" s="629">
        <v>349.67</v>
      </c>
      <c r="K341" s="642">
        <v>1</v>
      </c>
      <c r="L341" s="629">
        <v>1</v>
      </c>
      <c r="M341" s="630">
        <v>349.67</v>
      </c>
    </row>
    <row r="342" spans="1:13" ht="14.4" customHeight="1" x14ac:dyDescent="0.3">
      <c r="A342" s="625" t="s">
        <v>3024</v>
      </c>
      <c r="B342" s="626" t="s">
        <v>2864</v>
      </c>
      <c r="C342" s="626" t="s">
        <v>1711</v>
      </c>
      <c r="D342" s="626" t="s">
        <v>1712</v>
      </c>
      <c r="E342" s="626" t="s">
        <v>2866</v>
      </c>
      <c r="F342" s="629"/>
      <c r="G342" s="629"/>
      <c r="H342" s="642">
        <v>0</v>
      </c>
      <c r="I342" s="629">
        <v>1</v>
      </c>
      <c r="J342" s="629">
        <v>1224.67</v>
      </c>
      <c r="K342" s="642">
        <v>1</v>
      </c>
      <c r="L342" s="629">
        <v>1</v>
      </c>
      <c r="M342" s="630">
        <v>1224.67</v>
      </c>
    </row>
    <row r="343" spans="1:13" ht="14.4" customHeight="1" x14ac:dyDescent="0.3">
      <c r="A343" s="625" t="s">
        <v>3024</v>
      </c>
      <c r="B343" s="626" t="s">
        <v>2867</v>
      </c>
      <c r="C343" s="626" t="s">
        <v>3858</v>
      </c>
      <c r="D343" s="626" t="s">
        <v>3364</v>
      </c>
      <c r="E343" s="626" t="s">
        <v>1403</v>
      </c>
      <c r="F343" s="629"/>
      <c r="G343" s="629"/>
      <c r="H343" s="642">
        <v>0</v>
      </c>
      <c r="I343" s="629">
        <v>1</v>
      </c>
      <c r="J343" s="629">
        <v>716.43</v>
      </c>
      <c r="K343" s="642">
        <v>1</v>
      </c>
      <c r="L343" s="629">
        <v>1</v>
      </c>
      <c r="M343" s="630">
        <v>716.43</v>
      </c>
    </row>
    <row r="344" spans="1:13" ht="14.4" customHeight="1" x14ac:dyDescent="0.3">
      <c r="A344" s="625" t="s">
        <v>3024</v>
      </c>
      <c r="B344" s="626" t="s">
        <v>2867</v>
      </c>
      <c r="C344" s="626" t="s">
        <v>3214</v>
      </c>
      <c r="D344" s="626" t="s">
        <v>1649</v>
      </c>
      <c r="E344" s="626" t="s">
        <v>3215</v>
      </c>
      <c r="F344" s="629"/>
      <c r="G344" s="629"/>
      <c r="H344" s="642">
        <v>0</v>
      </c>
      <c r="I344" s="629">
        <v>3</v>
      </c>
      <c r="J344" s="629">
        <v>3253.71</v>
      </c>
      <c r="K344" s="642">
        <v>1</v>
      </c>
      <c r="L344" s="629">
        <v>3</v>
      </c>
      <c r="M344" s="630">
        <v>3253.71</v>
      </c>
    </row>
    <row r="345" spans="1:13" ht="14.4" customHeight="1" x14ac:dyDescent="0.3">
      <c r="A345" s="625" t="s">
        <v>3024</v>
      </c>
      <c r="B345" s="626" t="s">
        <v>2867</v>
      </c>
      <c r="C345" s="626" t="s">
        <v>1740</v>
      </c>
      <c r="D345" s="626" t="s">
        <v>1741</v>
      </c>
      <c r="E345" s="626" t="s">
        <v>1742</v>
      </c>
      <c r="F345" s="629"/>
      <c r="G345" s="629"/>
      <c r="H345" s="642">
        <v>0</v>
      </c>
      <c r="I345" s="629">
        <v>1</v>
      </c>
      <c r="J345" s="629">
        <v>565.23</v>
      </c>
      <c r="K345" s="642">
        <v>1</v>
      </c>
      <c r="L345" s="629">
        <v>1</v>
      </c>
      <c r="M345" s="630">
        <v>565.23</v>
      </c>
    </row>
    <row r="346" spans="1:13" ht="14.4" customHeight="1" x14ac:dyDescent="0.3">
      <c r="A346" s="625" t="s">
        <v>3024</v>
      </c>
      <c r="B346" s="626" t="s">
        <v>2871</v>
      </c>
      <c r="C346" s="626" t="s">
        <v>3938</v>
      </c>
      <c r="D346" s="626" t="s">
        <v>3939</v>
      </c>
      <c r="E346" s="626" t="s">
        <v>3827</v>
      </c>
      <c r="F346" s="629">
        <v>1</v>
      </c>
      <c r="G346" s="629">
        <v>0</v>
      </c>
      <c r="H346" s="642"/>
      <c r="I346" s="629"/>
      <c r="J346" s="629"/>
      <c r="K346" s="642"/>
      <c r="L346" s="629">
        <v>1</v>
      </c>
      <c r="M346" s="630">
        <v>0</v>
      </c>
    </row>
    <row r="347" spans="1:13" ht="14.4" customHeight="1" x14ac:dyDescent="0.3">
      <c r="A347" s="625" t="s">
        <v>3024</v>
      </c>
      <c r="B347" s="626" t="s">
        <v>2979</v>
      </c>
      <c r="C347" s="626" t="s">
        <v>2562</v>
      </c>
      <c r="D347" s="626" t="s">
        <v>2563</v>
      </c>
      <c r="E347" s="626" t="s">
        <v>2564</v>
      </c>
      <c r="F347" s="629"/>
      <c r="G347" s="629"/>
      <c r="H347" s="642">
        <v>0</v>
      </c>
      <c r="I347" s="629">
        <v>2</v>
      </c>
      <c r="J347" s="629">
        <v>444.5</v>
      </c>
      <c r="K347" s="642">
        <v>1</v>
      </c>
      <c r="L347" s="629">
        <v>2</v>
      </c>
      <c r="M347" s="630">
        <v>444.5</v>
      </c>
    </row>
    <row r="348" spans="1:13" ht="14.4" customHeight="1" x14ac:dyDescent="0.3">
      <c r="A348" s="625" t="s">
        <v>3024</v>
      </c>
      <c r="B348" s="626" t="s">
        <v>4189</v>
      </c>
      <c r="C348" s="626" t="s">
        <v>3931</v>
      </c>
      <c r="D348" s="626" t="s">
        <v>3932</v>
      </c>
      <c r="E348" s="626" t="s">
        <v>3933</v>
      </c>
      <c r="F348" s="629"/>
      <c r="G348" s="629"/>
      <c r="H348" s="642">
        <v>0</v>
      </c>
      <c r="I348" s="629">
        <v>3</v>
      </c>
      <c r="J348" s="629">
        <v>579.78</v>
      </c>
      <c r="K348" s="642">
        <v>1</v>
      </c>
      <c r="L348" s="629">
        <v>3</v>
      </c>
      <c r="M348" s="630">
        <v>579.78</v>
      </c>
    </row>
    <row r="349" spans="1:13" ht="14.4" customHeight="1" x14ac:dyDescent="0.3">
      <c r="A349" s="625" t="s">
        <v>3024</v>
      </c>
      <c r="B349" s="626" t="s">
        <v>2932</v>
      </c>
      <c r="C349" s="626" t="s">
        <v>1620</v>
      </c>
      <c r="D349" s="626" t="s">
        <v>2933</v>
      </c>
      <c r="E349" s="626" t="s">
        <v>2934</v>
      </c>
      <c r="F349" s="629"/>
      <c r="G349" s="629"/>
      <c r="H349" s="642">
        <v>0</v>
      </c>
      <c r="I349" s="629">
        <v>3</v>
      </c>
      <c r="J349" s="629">
        <v>20.94</v>
      </c>
      <c r="K349" s="642">
        <v>1</v>
      </c>
      <c r="L349" s="629">
        <v>3</v>
      </c>
      <c r="M349" s="630">
        <v>20.94</v>
      </c>
    </row>
    <row r="350" spans="1:13" ht="14.4" customHeight="1" x14ac:dyDescent="0.3">
      <c r="A350" s="625" t="s">
        <v>3024</v>
      </c>
      <c r="B350" s="626" t="s">
        <v>2935</v>
      </c>
      <c r="C350" s="626" t="s">
        <v>2697</v>
      </c>
      <c r="D350" s="626" t="s">
        <v>2698</v>
      </c>
      <c r="E350" s="626" t="s">
        <v>3006</v>
      </c>
      <c r="F350" s="629"/>
      <c r="G350" s="629"/>
      <c r="H350" s="642"/>
      <c r="I350" s="629">
        <v>2</v>
      </c>
      <c r="J350" s="629">
        <v>0</v>
      </c>
      <c r="K350" s="642"/>
      <c r="L350" s="629">
        <v>2</v>
      </c>
      <c r="M350" s="630">
        <v>0</v>
      </c>
    </row>
    <row r="351" spans="1:13" ht="14.4" customHeight="1" x14ac:dyDescent="0.3">
      <c r="A351" s="625" t="s">
        <v>3024</v>
      </c>
      <c r="B351" s="626" t="s">
        <v>2993</v>
      </c>
      <c r="C351" s="626" t="s">
        <v>3943</v>
      </c>
      <c r="D351" s="626" t="s">
        <v>3944</v>
      </c>
      <c r="E351" s="626" t="s">
        <v>3945</v>
      </c>
      <c r="F351" s="629"/>
      <c r="G351" s="629"/>
      <c r="H351" s="642">
        <v>0</v>
      </c>
      <c r="I351" s="629">
        <v>3</v>
      </c>
      <c r="J351" s="629">
        <v>2034.78</v>
      </c>
      <c r="K351" s="642">
        <v>1</v>
      </c>
      <c r="L351" s="629">
        <v>3</v>
      </c>
      <c r="M351" s="630">
        <v>2034.78</v>
      </c>
    </row>
    <row r="352" spans="1:13" ht="14.4" customHeight="1" x14ac:dyDescent="0.3">
      <c r="A352" s="625" t="s">
        <v>3024</v>
      </c>
      <c r="B352" s="626" t="s">
        <v>2993</v>
      </c>
      <c r="C352" s="626" t="s">
        <v>3946</v>
      </c>
      <c r="D352" s="626" t="s">
        <v>3947</v>
      </c>
      <c r="E352" s="626" t="s">
        <v>3948</v>
      </c>
      <c r="F352" s="629"/>
      <c r="G352" s="629"/>
      <c r="H352" s="642">
        <v>0</v>
      </c>
      <c r="I352" s="629">
        <v>7</v>
      </c>
      <c r="J352" s="629">
        <v>1883</v>
      </c>
      <c r="K352" s="642">
        <v>1</v>
      </c>
      <c r="L352" s="629">
        <v>7</v>
      </c>
      <c r="M352" s="630">
        <v>1883</v>
      </c>
    </row>
    <row r="353" spans="1:13" ht="14.4" customHeight="1" x14ac:dyDescent="0.3">
      <c r="A353" s="625" t="s">
        <v>3025</v>
      </c>
      <c r="B353" s="626" t="s">
        <v>2814</v>
      </c>
      <c r="C353" s="626" t="s">
        <v>3310</v>
      </c>
      <c r="D353" s="626" t="s">
        <v>880</v>
      </c>
      <c r="E353" s="626" t="s">
        <v>3311</v>
      </c>
      <c r="F353" s="629">
        <v>1</v>
      </c>
      <c r="G353" s="629">
        <v>0</v>
      </c>
      <c r="H353" s="642"/>
      <c r="I353" s="629"/>
      <c r="J353" s="629"/>
      <c r="K353" s="642"/>
      <c r="L353" s="629">
        <v>1</v>
      </c>
      <c r="M353" s="630">
        <v>0</v>
      </c>
    </row>
    <row r="354" spans="1:13" ht="14.4" customHeight="1" x14ac:dyDescent="0.3">
      <c r="A354" s="625" t="s">
        <v>3025</v>
      </c>
      <c r="B354" s="626" t="s">
        <v>2814</v>
      </c>
      <c r="C354" s="626" t="s">
        <v>3312</v>
      </c>
      <c r="D354" s="626" t="s">
        <v>3240</v>
      </c>
      <c r="E354" s="626" t="s">
        <v>3313</v>
      </c>
      <c r="F354" s="629">
        <v>1</v>
      </c>
      <c r="G354" s="629">
        <v>57.6</v>
      </c>
      <c r="H354" s="642">
        <v>1</v>
      </c>
      <c r="I354" s="629"/>
      <c r="J354" s="629"/>
      <c r="K354" s="642">
        <v>0</v>
      </c>
      <c r="L354" s="629">
        <v>1</v>
      </c>
      <c r="M354" s="630">
        <v>57.6</v>
      </c>
    </row>
    <row r="355" spans="1:13" ht="14.4" customHeight="1" x14ac:dyDescent="0.3">
      <c r="A355" s="625" t="s">
        <v>3025</v>
      </c>
      <c r="B355" s="626" t="s">
        <v>2814</v>
      </c>
      <c r="C355" s="626" t="s">
        <v>3314</v>
      </c>
      <c r="D355" s="626" t="s">
        <v>784</v>
      </c>
      <c r="E355" s="626" t="s">
        <v>3315</v>
      </c>
      <c r="F355" s="629">
        <v>1</v>
      </c>
      <c r="G355" s="629">
        <v>0</v>
      </c>
      <c r="H355" s="642"/>
      <c r="I355" s="629"/>
      <c r="J355" s="629"/>
      <c r="K355" s="642"/>
      <c r="L355" s="629">
        <v>1</v>
      </c>
      <c r="M355" s="630">
        <v>0</v>
      </c>
    </row>
    <row r="356" spans="1:13" ht="14.4" customHeight="1" x14ac:dyDescent="0.3">
      <c r="A356" s="625" t="s">
        <v>3025</v>
      </c>
      <c r="B356" s="626" t="s">
        <v>2814</v>
      </c>
      <c r="C356" s="626" t="s">
        <v>1587</v>
      </c>
      <c r="D356" s="626" t="s">
        <v>1588</v>
      </c>
      <c r="E356" s="626" t="s">
        <v>2816</v>
      </c>
      <c r="F356" s="629"/>
      <c r="G356" s="629"/>
      <c r="H356" s="642">
        <v>0</v>
      </c>
      <c r="I356" s="629">
        <v>1</v>
      </c>
      <c r="J356" s="629">
        <v>86.41</v>
      </c>
      <c r="K356" s="642">
        <v>1</v>
      </c>
      <c r="L356" s="629">
        <v>1</v>
      </c>
      <c r="M356" s="630">
        <v>86.41</v>
      </c>
    </row>
    <row r="357" spans="1:13" ht="14.4" customHeight="1" x14ac:dyDescent="0.3">
      <c r="A357" s="625" t="s">
        <v>3025</v>
      </c>
      <c r="B357" s="626" t="s">
        <v>2817</v>
      </c>
      <c r="C357" s="626" t="s">
        <v>3305</v>
      </c>
      <c r="D357" s="626" t="s">
        <v>3306</v>
      </c>
      <c r="E357" s="626" t="s">
        <v>1678</v>
      </c>
      <c r="F357" s="629"/>
      <c r="G357" s="629"/>
      <c r="H357" s="642">
        <v>0</v>
      </c>
      <c r="I357" s="629">
        <v>1</v>
      </c>
      <c r="J357" s="629">
        <v>65.75</v>
      </c>
      <c r="K357" s="642">
        <v>1</v>
      </c>
      <c r="L357" s="629">
        <v>1</v>
      </c>
      <c r="M357" s="630">
        <v>65.75</v>
      </c>
    </row>
    <row r="358" spans="1:13" ht="14.4" customHeight="1" x14ac:dyDescent="0.3">
      <c r="A358" s="625" t="s">
        <v>3025</v>
      </c>
      <c r="B358" s="626" t="s">
        <v>2821</v>
      </c>
      <c r="C358" s="626" t="s">
        <v>3332</v>
      </c>
      <c r="D358" s="626" t="s">
        <v>3264</v>
      </c>
      <c r="E358" s="626" t="s">
        <v>3117</v>
      </c>
      <c r="F358" s="629">
        <v>1</v>
      </c>
      <c r="G358" s="629">
        <v>96.57</v>
      </c>
      <c r="H358" s="642">
        <v>1</v>
      </c>
      <c r="I358" s="629"/>
      <c r="J358" s="629"/>
      <c r="K358" s="642">
        <v>0</v>
      </c>
      <c r="L358" s="629">
        <v>1</v>
      </c>
      <c r="M358" s="630">
        <v>96.57</v>
      </c>
    </row>
    <row r="359" spans="1:13" ht="14.4" customHeight="1" x14ac:dyDescent="0.3">
      <c r="A359" s="625" t="s">
        <v>3025</v>
      </c>
      <c r="B359" s="626" t="s">
        <v>2821</v>
      </c>
      <c r="C359" s="626" t="s">
        <v>3115</v>
      </c>
      <c r="D359" s="626" t="s">
        <v>3116</v>
      </c>
      <c r="E359" s="626" t="s">
        <v>3117</v>
      </c>
      <c r="F359" s="629"/>
      <c r="G359" s="629"/>
      <c r="H359" s="642">
        <v>0</v>
      </c>
      <c r="I359" s="629">
        <v>1</v>
      </c>
      <c r="J359" s="629">
        <v>96.57</v>
      </c>
      <c r="K359" s="642">
        <v>1</v>
      </c>
      <c r="L359" s="629">
        <v>1</v>
      </c>
      <c r="M359" s="630">
        <v>96.57</v>
      </c>
    </row>
    <row r="360" spans="1:13" ht="14.4" customHeight="1" x14ac:dyDescent="0.3">
      <c r="A360" s="625" t="s">
        <v>3025</v>
      </c>
      <c r="B360" s="626" t="s">
        <v>2821</v>
      </c>
      <c r="C360" s="626" t="s">
        <v>1630</v>
      </c>
      <c r="D360" s="626" t="s">
        <v>2824</v>
      </c>
      <c r="E360" s="626" t="s">
        <v>1661</v>
      </c>
      <c r="F360" s="629"/>
      <c r="G360" s="629"/>
      <c r="H360" s="642">
        <v>0</v>
      </c>
      <c r="I360" s="629">
        <v>2</v>
      </c>
      <c r="J360" s="629">
        <v>386.28</v>
      </c>
      <c r="K360" s="642">
        <v>1</v>
      </c>
      <c r="L360" s="629">
        <v>2</v>
      </c>
      <c r="M360" s="630">
        <v>386.28</v>
      </c>
    </row>
    <row r="361" spans="1:13" ht="14.4" customHeight="1" x14ac:dyDescent="0.3">
      <c r="A361" s="625" t="s">
        <v>3025</v>
      </c>
      <c r="B361" s="626" t="s">
        <v>2826</v>
      </c>
      <c r="C361" s="626" t="s">
        <v>1672</v>
      </c>
      <c r="D361" s="626" t="s">
        <v>1673</v>
      </c>
      <c r="E361" s="626" t="s">
        <v>1674</v>
      </c>
      <c r="F361" s="629"/>
      <c r="G361" s="629"/>
      <c r="H361" s="642">
        <v>0</v>
      </c>
      <c r="I361" s="629">
        <v>8</v>
      </c>
      <c r="J361" s="629">
        <v>3318.8</v>
      </c>
      <c r="K361" s="642">
        <v>1</v>
      </c>
      <c r="L361" s="629">
        <v>8</v>
      </c>
      <c r="M361" s="630">
        <v>3318.8</v>
      </c>
    </row>
    <row r="362" spans="1:13" ht="14.4" customHeight="1" x14ac:dyDescent="0.3">
      <c r="A362" s="625" t="s">
        <v>3025</v>
      </c>
      <c r="B362" s="626" t="s">
        <v>2829</v>
      </c>
      <c r="C362" s="626" t="s">
        <v>1523</v>
      </c>
      <c r="D362" s="626" t="s">
        <v>1524</v>
      </c>
      <c r="E362" s="626" t="s">
        <v>2830</v>
      </c>
      <c r="F362" s="629"/>
      <c r="G362" s="629"/>
      <c r="H362" s="642">
        <v>0</v>
      </c>
      <c r="I362" s="629">
        <v>6</v>
      </c>
      <c r="J362" s="629">
        <v>726.95999999999992</v>
      </c>
      <c r="K362" s="642">
        <v>1</v>
      </c>
      <c r="L362" s="629">
        <v>6</v>
      </c>
      <c r="M362" s="630">
        <v>726.95999999999992</v>
      </c>
    </row>
    <row r="363" spans="1:13" ht="14.4" customHeight="1" x14ac:dyDescent="0.3">
      <c r="A363" s="625" t="s">
        <v>3025</v>
      </c>
      <c r="B363" s="626" t="s">
        <v>2837</v>
      </c>
      <c r="C363" s="626" t="s">
        <v>1641</v>
      </c>
      <c r="D363" s="626" t="s">
        <v>1642</v>
      </c>
      <c r="E363" s="626" t="s">
        <v>1643</v>
      </c>
      <c r="F363" s="629"/>
      <c r="G363" s="629"/>
      <c r="H363" s="642">
        <v>0</v>
      </c>
      <c r="I363" s="629">
        <v>1</v>
      </c>
      <c r="J363" s="629">
        <v>112.45</v>
      </c>
      <c r="K363" s="642">
        <v>1</v>
      </c>
      <c r="L363" s="629">
        <v>1</v>
      </c>
      <c r="M363" s="630">
        <v>112.45</v>
      </c>
    </row>
    <row r="364" spans="1:13" ht="14.4" customHeight="1" x14ac:dyDescent="0.3">
      <c r="A364" s="625" t="s">
        <v>3025</v>
      </c>
      <c r="B364" s="626" t="s">
        <v>2837</v>
      </c>
      <c r="C364" s="626" t="s">
        <v>3060</v>
      </c>
      <c r="D364" s="626" t="s">
        <v>588</v>
      </c>
      <c r="E364" s="626" t="s">
        <v>3061</v>
      </c>
      <c r="F364" s="629">
        <v>1</v>
      </c>
      <c r="G364" s="629">
        <v>0</v>
      </c>
      <c r="H364" s="642"/>
      <c r="I364" s="629"/>
      <c r="J364" s="629"/>
      <c r="K364" s="642"/>
      <c r="L364" s="629">
        <v>1</v>
      </c>
      <c r="M364" s="630">
        <v>0</v>
      </c>
    </row>
    <row r="365" spans="1:13" ht="14.4" customHeight="1" x14ac:dyDescent="0.3">
      <c r="A365" s="625" t="s">
        <v>3025</v>
      </c>
      <c r="B365" s="626" t="s">
        <v>2837</v>
      </c>
      <c r="C365" s="626" t="s">
        <v>587</v>
      </c>
      <c r="D365" s="626" t="s">
        <v>588</v>
      </c>
      <c r="E365" s="626" t="s">
        <v>589</v>
      </c>
      <c r="F365" s="629">
        <v>1</v>
      </c>
      <c r="G365" s="629">
        <v>42.18</v>
      </c>
      <c r="H365" s="642">
        <v>1</v>
      </c>
      <c r="I365" s="629"/>
      <c r="J365" s="629"/>
      <c r="K365" s="642">
        <v>0</v>
      </c>
      <c r="L365" s="629">
        <v>1</v>
      </c>
      <c r="M365" s="630">
        <v>42.18</v>
      </c>
    </row>
    <row r="366" spans="1:13" ht="14.4" customHeight="1" x14ac:dyDescent="0.3">
      <c r="A366" s="625" t="s">
        <v>3025</v>
      </c>
      <c r="B366" s="626" t="s">
        <v>2837</v>
      </c>
      <c r="C366" s="626" t="s">
        <v>3276</v>
      </c>
      <c r="D366" s="626" t="s">
        <v>592</v>
      </c>
      <c r="E366" s="626" t="s">
        <v>3061</v>
      </c>
      <c r="F366" s="629">
        <v>1</v>
      </c>
      <c r="G366" s="629">
        <v>0</v>
      </c>
      <c r="H366" s="642"/>
      <c r="I366" s="629"/>
      <c r="J366" s="629"/>
      <c r="K366" s="642"/>
      <c r="L366" s="629">
        <v>1</v>
      </c>
      <c r="M366" s="630">
        <v>0</v>
      </c>
    </row>
    <row r="367" spans="1:13" ht="14.4" customHeight="1" x14ac:dyDescent="0.3">
      <c r="A367" s="625" t="s">
        <v>3025</v>
      </c>
      <c r="B367" s="626" t="s">
        <v>2837</v>
      </c>
      <c r="C367" s="626" t="s">
        <v>591</v>
      </c>
      <c r="D367" s="626" t="s">
        <v>592</v>
      </c>
      <c r="E367" s="626" t="s">
        <v>593</v>
      </c>
      <c r="F367" s="629">
        <v>1</v>
      </c>
      <c r="G367" s="629">
        <v>33.729999999999997</v>
      </c>
      <c r="H367" s="642">
        <v>1</v>
      </c>
      <c r="I367" s="629"/>
      <c r="J367" s="629"/>
      <c r="K367" s="642">
        <v>0</v>
      </c>
      <c r="L367" s="629">
        <v>1</v>
      </c>
      <c r="M367" s="630">
        <v>33.729999999999997</v>
      </c>
    </row>
    <row r="368" spans="1:13" ht="14.4" customHeight="1" x14ac:dyDescent="0.3">
      <c r="A368" s="625" t="s">
        <v>3025</v>
      </c>
      <c r="B368" s="626" t="s">
        <v>2841</v>
      </c>
      <c r="C368" s="626" t="s">
        <v>1580</v>
      </c>
      <c r="D368" s="626" t="s">
        <v>1581</v>
      </c>
      <c r="E368" s="626" t="s">
        <v>1582</v>
      </c>
      <c r="F368" s="629"/>
      <c r="G368" s="629"/>
      <c r="H368" s="642">
        <v>0</v>
      </c>
      <c r="I368" s="629">
        <v>1</v>
      </c>
      <c r="J368" s="629">
        <v>41.89</v>
      </c>
      <c r="K368" s="642">
        <v>1</v>
      </c>
      <c r="L368" s="629">
        <v>1</v>
      </c>
      <c r="M368" s="630">
        <v>41.89</v>
      </c>
    </row>
    <row r="369" spans="1:13" ht="14.4" customHeight="1" x14ac:dyDescent="0.3">
      <c r="A369" s="625" t="s">
        <v>3025</v>
      </c>
      <c r="B369" s="626" t="s">
        <v>2842</v>
      </c>
      <c r="C369" s="626" t="s">
        <v>1574</v>
      </c>
      <c r="D369" s="626" t="s">
        <v>1575</v>
      </c>
      <c r="E369" s="626" t="s">
        <v>604</v>
      </c>
      <c r="F369" s="629"/>
      <c r="G369" s="629"/>
      <c r="H369" s="642">
        <v>0</v>
      </c>
      <c r="I369" s="629">
        <v>9</v>
      </c>
      <c r="J369" s="629">
        <v>404.01</v>
      </c>
      <c r="K369" s="642">
        <v>1</v>
      </c>
      <c r="L369" s="629">
        <v>9</v>
      </c>
      <c r="M369" s="630">
        <v>404.01</v>
      </c>
    </row>
    <row r="370" spans="1:13" ht="14.4" customHeight="1" x14ac:dyDescent="0.3">
      <c r="A370" s="625" t="s">
        <v>3025</v>
      </c>
      <c r="B370" s="626" t="s">
        <v>2846</v>
      </c>
      <c r="C370" s="626" t="s">
        <v>3297</v>
      </c>
      <c r="D370" s="626" t="s">
        <v>1666</v>
      </c>
      <c r="E370" s="626" t="s">
        <v>1536</v>
      </c>
      <c r="F370" s="629"/>
      <c r="G370" s="629"/>
      <c r="H370" s="642">
        <v>0</v>
      </c>
      <c r="I370" s="629">
        <v>2</v>
      </c>
      <c r="J370" s="629">
        <v>162.41999999999999</v>
      </c>
      <c r="K370" s="642">
        <v>1</v>
      </c>
      <c r="L370" s="629">
        <v>2</v>
      </c>
      <c r="M370" s="630">
        <v>162.41999999999999</v>
      </c>
    </row>
    <row r="371" spans="1:13" ht="14.4" customHeight="1" x14ac:dyDescent="0.3">
      <c r="A371" s="625" t="s">
        <v>3025</v>
      </c>
      <c r="B371" s="626" t="s">
        <v>2847</v>
      </c>
      <c r="C371" s="626" t="s">
        <v>3316</v>
      </c>
      <c r="D371" s="626" t="s">
        <v>3317</v>
      </c>
      <c r="E371" s="626" t="s">
        <v>1536</v>
      </c>
      <c r="F371" s="629"/>
      <c r="G371" s="629"/>
      <c r="H371" s="642">
        <v>0</v>
      </c>
      <c r="I371" s="629">
        <v>2</v>
      </c>
      <c r="J371" s="629">
        <v>83.06</v>
      </c>
      <c r="K371" s="642">
        <v>1</v>
      </c>
      <c r="L371" s="629">
        <v>2</v>
      </c>
      <c r="M371" s="630">
        <v>83.06</v>
      </c>
    </row>
    <row r="372" spans="1:13" ht="14.4" customHeight="1" x14ac:dyDescent="0.3">
      <c r="A372" s="625" t="s">
        <v>3025</v>
      </c>
      <c r="B372" s="626" t="s">
        <v>2847</v>
      </c>
      <c r="C372" s="626" t="s">
        <v>1722</v>
      </c>
      <c r="D372" s="626" t="s">
        <v>1723</v>
      </c>
      <c r="E372" s="626" t="s">
        <v>1724</v>
      </c>
      <c r="F372" s="629"/>
      <c r="G372" s="629"/>
      <c r="H372" s="642">
        <v>0</v>
      </c>
      <c r="I372" s="629">
        <v>1</v>
      </c>
      <c r="J372" s="629">
        <v>55.38</v>
      </c>
      <c r="K372" s="642">
        <v>1</v>
      </c>
      <c r="L372" s="629">
        <v>1</v>
      </c>
      <c r="M372" s="630">
        <v>55.38</v>
      </c>
    </row>
    <row r="373" spans="1:13" ht="14.4" customHeight="1" x14ac:dyDescent="0.3">
      <c r="A373" s="625" t="s">
        <v>3025</v>
      </c>
      <c r="B373" s="626" t="s">
        <v>2850</v>
      </c>
      <c r="C373" s="626" t="s">
        <v>1064</v>
      </c>
      <c r="D373" s="626" t="s">
        <v>1065</v>
      </c>
      <c r="E373" s="626" t="s">
        <v>604</v>
      </c>
      <c r="F373" s="629">
        <v>1</v>
      </c>
      <c r="G373" s="629">
        <v>101.15</v>
      </c>
      <c r="H373" s="642">
        <v>1</v>
      </c>
      <c r="I373" s="629"/>
      <c r="J373" s="629"/>
      <c r="K373" s="642">
        <v>0</v>
      </c>
      <c r="L373" s="629">
        <v>1</v>
      </c>
      <c r="M373" s="630">
        <v>101.15</v>
      </c>
    </row>
    <row r="374" spans="1:13" ht="14.4" customHeight="1" x14ac:dyDescent="0.3">
      <c r="A374" s="625" t="s">
        <v>3025</v>
      </c>
      <c r="B374" s="626" t="s">
        <v>2852</v>
      </c>
      <c r="C374" s="626" t="s">
        <v>1534</v>
      </c>
      <c r="D374" s="626" t="s">
        <v>2853</v>
      </c>
      <c r="E374" s="626" t="s">
        <v>1536</v>
      </c>
      <c r="F374" s="629"/>
      <c r="G374" s="629"/>
      <c r="H374" s="642">
        <v>0</v>
      </c>
      <c r="I374" s="629">
        <v>3</v>
      </c>
      <c r="J374" s="629">
        <v>404.52</v>
      </c>
      <c r="K374" s="642">
        <v>1</v>
      </c>
      <c r="L374" s="629">
        <v>3</v>
      </c>
      <c r="M374" s="630">
        <v>404.52</v>
      </c>
    </row>
    <row r="375" spans="1:13" ht="14.4" customHeight="1" x14ac:dyDescent="0.3">
      <c r="A375" s="625" t="s">
        <v>3025</v>
      </c>
      <c r="B375" s="626" t="s">
        <v>2852</v>
      </c>
      <c r="C375" s="626" t="s">
        <v>3100</v>
      </c>
      <c r="D375" s="626" t="s">
        <v>1516</v>
      </c>
      <c r="E375" s="626" t="s">
        <v>2855</v>
      </c>
      <c r="F375" s="629"/>
      <c r="G375" s="629"/>
      <c r="H375" s="642">
        <v>0</v>
      </c>
      <c r="I375" s="629">
        <v>2</v>
      </c>
      <c r="J375" s="629">
        <v>151.72</v>
      </c>
      <c r="K375" s="642">
        <v>1</v>
      </c>
      <c r="L375" s="629">
        <v>2</v>
      </c>
      <c r="M375" s="630">
        <v>151.72</v>
      </c>
    </row>
    <row r="376" spans="1:13" ht="14.4" customHeight="1" x14ac:dyDescent="0.3">
      <c r="A376" s="625" t="s">
        <v>3025</v>
      </c>
      <c r="B376" s="626" t="s">
        <v>2852</v>
      </c>
      <c r="C376" s="626" t="s">
        <v>1591</v>
      </c>
      <c r="D376" s="626" t="s">
        <v>2856</v>
      </c>
      <c r="E376" s="626" t="s">
        <v>585</v>
      </c>
      <c r="F376" s="629"/>
      <c r="G376" s="629"/>
      <c r="H376" s="642">
        <v>0</v>
      </c>
      <c r="I376" s="629">
        <v>2</v>
      </c>
      <c r="J376" s="629">
        <v>202.32</v>
      </c>
      <c r="K376" s="642">
        <v>1</v>
      </c>
      <c r="L376" s="629">
        <v>2</v>
      </c>
      <c r="M376" s="630">
        <v>202.32</v>
      </c>
    </row>
    <row r="377" spans="1:13" ht="14.4" customHeight="1" x14ac:dyDescent="0.3">
      <c r="A377" s="625" t="s">
        <v>3025</v>
      </c>
      <c r="B377" s="626" t="s">
        <v>2863</v>
      </c>
      <c r="C377" s="626" t="s">
        <v>3222</v>
      </c>
      <c r="D377" s="626" t="s">
        <v>3223</v>
      </c>
      <c r="E377" s="626" t="s">
        <v>3111</v>
      </c>
      <c r="F377" s="629"/>
      <c r="G377" s="629"/>
      <c r="H377" s="642">
        <v>0</v>
      </c>
      <c r="I377" s="629">
        <v>3</v>
      </c>
      <c r="J377" s="629">
        <v>431.13</v>
      </c>
      <c r="K377" s="642">
        <v>1</v>
      </c>
      <c r="L377" s="629">
        <v>3</v>
      </c>
      <c r="M377" s="630">
        <v>431.13</v>
      </c>
    </row>
    <row r="378" spans="1:13" ht="14.4" customHeight="1" x14ac:dyDescent="0.3">
      <c r="A378" s="625" t="s">
        <v>3025</v>
      </c>
      <c r="B378" s="626" t="s">
        <v>2863</v>
      </c>
      <c r="C378" s="626" t="s">
        <v>3110</v>
      </c>
      <c r="D378" s="626" t="s">
        <v>3109</v>
      </c>
      <c r="E378" s="626" t="s">
        <v>3111</v>
      </c>
      <c r="F378" s="629">
        <v>1</v>
      </c>
      <c r="G378" s="629">
        <v>143.71</v>
      </c>
      <c r="H378" s="642">
        <v>1</v>
      </c>
      <c r="I378" s="629"/>
      <c r="J378" s="629"/>
      <c r="K378" s="642">
        <v>0</v>
      </c>
      <c r="L378" s="629">
        <v>1</v>
      </c>
      <c r="M378" s="630">
        <v>143.71</v>
      </c>
    </row>
    <row r="379" spans="1:13" ht="14.4" customHeight="1" x14ac:dyDescent="0.3">
      <c r="A379" s="625" t="s">
        <v>3025</v>
      </c>
      <c r="B379" s="626" t="s">
        <v>2864</v>
      </c>
      <c r="C379" s="626" t="s">
        <v>3298</v>
      </c>
      <c r="D379" s="626" t="s">
        <v>3299</v>
      </c>
      <c r="E379" s="626" t="s">
        <v>601</v>
      </c>
      <c r="F379" s="629"/>
      <c r="G379" s="629"/>
      <c r="H379" s="642">
        <v>0</v>
      </c>
      <c r="I379" s="629">
        <v>1</v>
      </c>
      <c r="J379" s="629">
        <v>262.33999999999997</v>
      </c>
      <c r="K379" s="642">
        <v>1</v>
      </c>
      <c r="L379" s="629">
        <v>1</v>
      </c>
      <c r="M379" s="630">
        <v>262.33999999999997</v>
      </c>
    </row>
    <row r="380" spans="1:13" ht="14.4" customHeight="1" x14ac:dyDescent="0.3">
      <c r="A380" s="625" t="s">
        <v>3025</v>
      </c>
      <c r="B380" s="626" t="s">
        <v>2864</v>
      </c>
      <c r="C380" s="626" t="s">
        <v>1626</v>
      </c>
      <c r="D380" s="626" t="s">
        <v>2865</v>
      </c>
      <c r="E380" s="626" t="s">
        <v>601</v>
      </c>
      <c r="F380" s="629"/>
      <c r="G380" s="629"/>
      <c r="H380" s="642">
        <v>0</v>
      </c>
      <c r="I380" s="629">
        <v>5</v>
      </c>
      <c r="J380" s="629">
        <v>1288.1699999999998</v>
      </c>
      <c r="K380" s="642">
        <v>1</v>
      </c>
      <c r="L380" s="629">
        <v>5</v>
      </c>
      <c r="M380" s="630">
        <v>1288.1699999999998</v>
      </c>
    </row>
    <row r="381" spans="1:13" ht="14.4" customHeight="1" x14ac:dyDescent="0.3">
      <c r="A381" s="625" t="s">
        <v>3025</v>
      </c>
      <c r="B381" s="626" t="s">
        <v>2864</v>
      </c>
      <c r="C381" s="626" t="s">
        <v>1707</v>
      </c>
      <c r="D381" s="626" t="s">
        <v>1712</v>
      </c>
      <c r="E381" s="626" t="s">
        <v>1742</v>
      </c>
      <c r="F381" s="629"/>
      <c r="G381" s="629"/>
      <c r="H381" s="642">
        <v>0</v>
      </c>
      <c r="I381" s="629">
        <v>5</v>
      </c>
      <c r="J381" s="629">
        <v>1783.8300000000002</v>
      </c>
      <c r="K381" s="642">
        <v>1</v>
      </c>
      <c r="L381" s="629">
        <v>5</v>
      </c>
      <c r="M381" s="630">
        <v>1783.8300000000002</v>
      </c>
    </row>
    <row r="382" spans="1:13" ht="14.4" customHeight="1" x14ac:dyDescent="0.3">
      <c r="A382" s="625" t="s">
        <v>3025</v>
      </c>
      <c r="B382" s="626" t="s">
        <v>2867</v>
      </c>
      <c r="C382" s="626" t="s">
        <v>1648</v>
      </c>
      <c r="D382" s="626" t="s">
        <v>1649</v>
      </c>
      <c r="E382" s="626" t="s">
        <v>601</v>
      </c>
      <c r="F382" s="629"/>
      <c r="G382" s="629"/>
      <c r="H382" s="642">
        <v>0</v>
      </c>
      <c r="I382" s="629">
        <v>4</v>
      </c>
      <c r="J382" s="629">
        <v>1434.3600000000001</v>
      </c>
      <c r="K382" s="642">
        <v>1</v>
      </c>
      <c r="L382" s="629">
        <v>4</v>
      </c>
      <c r="M382" s="630">
        <v>1434.3600000000001</v>
      </c>
    </row>
    <row r="383" spans="1:13" ht="14.4" customHeight="1" x14ac:dyDescent="0.3">
      <c r="A383" s="625" t="s">
        <v>3025</v>
      </c>
      <c r="B383" s="626" t="s">
        <v>2868</v>
      </c>
      <c r="C383" s="626" t="s">
        <v>1530</v>
      </c>
      <c r="D383" s="626" t="s">
        <v>1531</v>
      </c>
      <c r="E383" s="626" t="s">
        <v>2869</v>
      </c>
      <c r="F383" s="629"/>
      <c r="G383" s="629"/>
      <c r="H383" s="642">
        <v>0</v>
      </c>
      <c r="I383" s="629">
        <v>1</v>
      </c>
      <c r="J383" s="629">
        <v>254.43</v>
      </c>
      <c r="K383" s="642">
        <v>1</v>
      </c>
      <c r="L383" s="629">
        <v>1</v>
      </c>
      <c r="M383" s="630">
        <v>254.43</v>
      </c>
    </row>
    <row r="384" spans="1:13" ht="14.4" customHeight="1" x14ac:dyDescent="0.3">
      <c r="A384" s="625" t="s">
        <v>3026</v>
      </c>
      <c r="B384" s="626" t="s">
        <v>2821</v>
      </c>
      <c r="C384" s="626" t="s">
        <v>3115</v>
      </c>
      <c r="D384" s="626" t="s">
        <v>3116</v>
      </c>
      <c r="E384" s="626" t="s">
        <v>3117</v>
      </c>
      <c r="F384" s="629"/>
      <c r="G384" s="629"/>
      <c r="H384" s="642">
        <v>0</v>
      </c>
      <c r="I384" s="629">
        <v>2</v>
      </c>
      <c r="J384" s="629">
        <v>193.14</v>
      </c>
      <c r="K384" s="642">
        <v>1</v>
      </c>
      <c r="L384" s="629">
        <v>2</v>
      </c>
      <c r="M384" s="630">
        <v>193.14</v>
      </c>
    </row>
    <row r="385" spans="1:13" ht="14.4" customHeight="1" x14ac:dyDescent="0.3">
      <c r="A385" s="625" t="s">
        <v>3026</v>
      </c>
      <c r="B385" s="626" t="s">
        <v>2825</v>
      </c>
      <c r="C385" s="626" t="s">
        <v>1753</v>
      </c>
      <c r="D385" s="626" t="s">
        <v>1562</v>
      </c>
      <c r="E385" s="626" t="s">
        <v>1754</v>
      </c>
      <c r="F385" s="629"/>
      <c r="G385" s="629"/>
      <c r="H385" s="642">
        <v>0</v>
      </c>
      <c r="I385" s="629">
        <v>1</v>
      </c>
      <c r="J385" s="629">
        <v>625.29</v>
      </c>
      <c r="K385" s="642">
        <v>1</v>
      </c>
      <c r="L385" s="629">
        <v>1</v>
      </c>
      <c r="M385" s="630">
        <v>625.29</v>
      </c>
    </row>
    <row r="386" spans="1:13" ht="14.4" customHeight="1" x14ac:dyDescent="0.3">
      <c r="A386" s="625" t="s">
        <v>3026</v>
      </c>
      <c r="B386" s="626" t="s">
        <v>2826</v>
      </c>
      <c r="C386" s="626" t="s">
        <v>3064</v>
      </c>
      <c r="D386" s="626" t="s">
        <v>629</v>
      </c>
      <c r="E386" s="626" t="s">
        <v>3065</v>
      </c>
      <c r="F386" s="629">
        <v>1</v>
      </c>
      <c r="G386" s="629">
        <v>0</v>
      </c>
      <c r="H386" s="642"/>
      <c r="I386" s="629"/>
      <c r="J386" s="629"/>
      <c r="K386" s="642"/>
      <c r="L386" s="629">
        <v>1</v>
      </c>
      <c r="M386" s="630">
        <v>0</v>
      </c>
    </row>
    <row r="387" spans="1:13" ht="14.4" customHeight="1" x14ac:dyDescent="0.3">
      <c r="A387" s="625" t="s">
        <v>3026</v>
      </c>
      <c r="B387" s="626" t="s">
        <v>2826</v>
      </c>
      <c r="C387" s="626" t="s">
        <v>1672</v>
      </c>
      <c r="D387" s="626" t="s">
        <v>1673</v>
      </c>
      <c r="E387" s="626" t="s">
        <v>1674</v>
      </c>
      <c r="F387" s="629"/>
      <c r="G387" s="629"/>
      <c r="H387" s="642">
        <v>0</v>
      </c>
      <c r="I387" s="629">
        <v>2</v>
      </c>
      <c r="J387" s="629">
        <v>829.7</v>
      </c>
      <c r="K387" s="642">
        <v>1</v>
      </c>
      <c r="L387" s="629">
        <v>2</v>
      </c>
      <c r="M387" s="630">
        <v>829.7</v>
      </c>
    </row>
    <row r="388" spans="1:13" ht="14.4" customHeight="1" x14ac:dyDescent="0.3">
      <c r="A388" s="625" t="s">
        <v>3026</v>
      </c>
      <c r="B388" s="626" t="s">
        <v>2829</v>
      </c>
      <c r="C388" s="626" t="s">
        <v>1523</v>
      </c>
      <c r="D388" s="626" t="s">
        <v>1524</v>
      </c>
      <c r="E388" s="626" t="s">
        <v>2830</v>
      </c>
      <c r="F388" s="629"/>
      <c r="G388" s="629"/>
      <c r="H388" s="642">
        <v>0</v>
      </c>
      <c r="I388" s="629">
        <v>1</v>
      </c>
      <c r="J388" s="629">
        <v>121.16</v>
      </c>
      <c r="K388" s="642">
        <v>1</v>
      </c>
      <c r="L388" s="629">
        <v>1</v>
      </c>
      <c r="M388" s="630">
        <v>121.16</v>
      </c>
    </row>
    <row r="389" spans="1:13" ht="14.4" customHeight="1" x14ac:dyDescent="0.3">
      <c r="A389" s="625" t="s">
        <v>3026</v>
      </c>
      <c r="B389" s="626" t="s">
        <v>2837</v>
      </c>
      <c r="C389" s="626" t="s">
        <v>1641</v>
      </c>
      <c r="D389" s="626" t="s">
        <v>1642</v>
      </c>
      <c r="E389" s="626" t="s">
        <v>1643</v>
      </c>
      <c r="F389" s="629"/>
      <c r="G389" s="629"/>
      <c r="H389" s="642">
        <v>0</v>
      </c>
      <c r="I389" s="629">
        <v>1</v>
      </c>
      <c r="J389" s="629">
        <v>112.45</v>
      </c>
      <c r="K389" s="642">
        <v>1</v>
      </c>
      <c r="L389" s="629">
        <v>1</v>
      </c>
      <c r="M389" s="630">
        <v>112.45</v>
      </c>
    </row>
    <row r="390" spans="1:13" ht="14.4" customHeight="1" x14ac:dyDescent="0.3">
      <c r="A390" s="625" t="s">
        <v>3026</v>
      </c>
      <c r="B390" s="626" t="s">
        <v>2837</v>
      </c>
      <c r="C390" s="626" t="s">
        <v>3276</v>
      </c>
      <c r="D390" s="626" t="s">
        <v>592</v>
      </c>
      <c r="E390" s="626" t="s">
        <v>3061</v>
      </c>
      <c r="F390" s="629">
        <v>1</v>
      </c>
      <c r="G390" s="629">
        <v>0</v>
      </c>
      <c r="H390" s="642"/>
      <c r="I390" s="629"/>
      <c r="J390" s="629"/>
      <c r="K390" s="642"/>
      <c r="L390" s="629">
        <v>1</v>
      </c>
      <c r="M390" s="630">
        <v>0</v>
      </c>
    </row>
    <row r="391" spans="1:13" ht="14.4" customHeight="1" x14ac:dyDescent="0.3">
      <c r="A391" s="625" t="s">
        <v>3026</v>
      </c>
      <c r="B391" s="626" t="s">
        <v>2842</v>
      </c>
      <c r="C391" s="626" t="s">
        <v>3128</v>
      </c>
      <c r="D391" s="626" t="s">
        <v>3196</v>
      </c>
      <c r="E391" s="626"/>
      <c r="F391" s="629">
        <v>1</v>
      </c>
      <c r="G391" s="629">
        <v>0</v>
      </c>
      <c r="H391" s="642"/>
      <c r="I391" s="629"/>
      <c r="J391" s="629"/>
      <c r="K391" s="642"/>
      <c r="L391" s="629">
        <v>1</v>
      </c>
      <c r="M391" s="630">
        <v>0</v>
      </c>
    </row>
    <row r="392" spans="1:13" ht="14.4" customHeight="1" x14ac:dyDescent="0.3">
      <c r="A392" s="625" t="s">
        <v>3026</v>
      </c>
      <c r="B392" s="626" t="s">
        <v>2842</v>
      </c>
      <c r="C392" s="626" t="s">
        <v>564</v>
      </c>
      <c r="D392" s="626" t="s">
        <v>2843</v>
      </c>
      <c r="E392" s="626" t="s">
        <v>2844</v>
      </c>
      <c r="F392" s="629">
        <v>3</v>
      </c>
      <c r="G392" s="629">
        <v>94.289999999999992</v>
      </c>
      <c r="H392" s="642">
        <v>1</v>
      </c>
      <c r="I392" s="629"/>
      <c r="J392" s="629"/>
      <c r="K392" s="642">
        <v>0</v>
      </c>
      <c r="L392" s="629">
        <v>3</v>
      </c>
      <c r="M392" s="630">
        <v>94.289999999999992</v>
      </c>
    </row>
    <row r="393" spans="1:13" ht="14.4" customHeight="1" x14ac:dyDescent="0.3">
      <c r="A393" s="625" t="s">
        <v>3026</v>
      </c>
      <c r="B393" s="626" t="s">
        <v>2842</v>
      </c>
      <c r="C393" s="626" t="s">
        <v>3686</v>
      </c>
      <c r="D393" s="626" t="s">
        <v>3687</v>
      </c>
      <c r="E393" s="626" t="s">
        <v>1720</v>
      </c>
      <c r="F393" s="629">
        <v>2</v>
      </c>
      <c r="G393" s="629">
        <v>120.04</v>
      </c>
      <c r="H393" s="642">
        <v>1</v>
      </c>
      <c r="I393" s="629"/>
      <c r="J393" s="629"/>
      <c r="K393" s="642">
        <v>0</v>
      </c>
      <c r="L393" s="629">
        <v>2</v>
      </c>
      <c r="M393" s="630">
        <v>120.04</v>
      </c>
    </row>
    <row r="394" spans="1:13" ht="14.4" customHeight="1" x14ac:dyDescent="0.3">
      <c r="A394" s="625" t="s">
        <v>3026</v>
      </c>
      <c r="B394" s="626" t="s">
        <v>2845</v>
      </c>
      <c r="C394" s="626" t="s">
        <v>3335</v>
      </c>
      <c r="D394" s="626" t="s">
        <v>3336</v>
      </c>
      <c r="E394" s="626" t="s">
        <v>3337</v>
      </c>
      <c r="F394" s="629">
        <v>1</v>
      </c>
      <c r="G394" s="629">
        <v>25.07</v>
      </c>
      <c r="H394" s="642">
        <v>1</v>
      </c>
      <c r="I394" s="629"/>
      <c r="J394" s="629"/>
      <c r="K394" s="642">
        <v>0</v>
      </c>
      <c r="L394" s="629">
        <v>1</v>
      </c>
      <c r="M394" s="630">
        <v>25.07</v>
      </c>
    </row>
    <row r="395" spans="1:13" ht="14.4" customHeight="1" x14ac:dyDescent="0.3">
      <c r="A395" s="625" t="s">
        <v>3026</v>
      </c>
      <c r="B395" s="626" t="s">
        <v>2846</v>
      </c>
      <c r="C395" s="626" t="s">
        <v>1663</v>
      </c>
      <c r="D395" s="626" t="s">
        <v>1660</v>
      </c>
      <c r="E395" s="626" t="s">
        <v>585</v>
      </c>
      <c r="F395" s="629"/>
      <c r="G395" s="629"/>
      <c r="H395" s="642">
        <v>0</v>
      </c>
      <c r="I395" s="629">
        <v>1</v>
      </c>
      <c r="J395" s="629">
        <v>60.92</v>
      </c>
      <c r="K395" s="642">
        <v>1</v>
      </c>
      <c r="L395" s="629">
        <v>1</v>
      </c>
      <c r="M395" s="630">
        <v>60.92</v>
      </c>
    </row>
    <row r="396" spans="1:13" ht="14.4" customHeight="1" x14ac:dyDescent="0.3">
      <c r="A396" s="625" t="s">
        <v>3026</v>
      </c>
      <c r="B396" s="626" t="s">
        <v>3001</v>
      </c>
      <c r="C396" s="626" t="s">
        <v>3339</v>
      </c>
      <c r="D396" s="626" t="s">
        <v>3340</v>
      </c>
      <c r="E396" s="626" t="s">
        <v>3341</v>
      </c>
      <c r="F396" s="629"/>
      <c r="G396" s="629"/>
      <c r="H396" s="642">
        <v>0</v>
      </c>
      <c r="I396" s="629">
        <v>1</v>
      </c>
      <c r="J396" s="629">
        <v>262.95</v>
      </c>
      <c r="K396" s="642">
        <v>1</v>
      </c>
      <c r="L396" s="629">
        <v>1</v>
      </c>
      <c r="M396" s="630">
        <v>262.95</v>
      </c>
    </row>
    <row r="397" spans="1:13" ht="14.4" customHeight="1" x14ac:dyDescent="0.3">
      <c r="A397" s="625" t="s">
        <v>3026</v>
      </c>
      <c r="B397" s="626" t="s">
        <v>2850</v>
      </c>
      <c r="C397" s="626" t="s">
        <v>1676</v>
      </c>
      <c r="D397" s="626" t="s">
        <v>1677</v>
      </c>
      <c r="E397" s="626" t="s">
        <v>1678</v>
      </c>
      <c r="F397" s="629"/>
      <c r="G397" s="629"/>
      <c r="H397" s="642">
        <v>0</v>
      </c>
      <c r="I397" s="629">
        <v>1</v>
      </c>
      <c r="J397" s="629">
        <v>101.16</v>
      </c>
      <c r="K397" s="642">
        <v>1</v>
      </c>
      <c r="L397" s="629">
        <v>1</v>
      </c>
      <c r="M397" s="630">
        <v>101.16</v>
      </c>
    </row>
    <row r="398" spans="1:13" ht="14.4" customHeight="1" x14ac:dyDescent="0.3">
      <c r="A398" s="625" t="s">
        <v>3026</v>
      </c>
      <c r="B398" s="626" t="s">
        <v>2852</v>
      </c>
      <c r="C398" s="626" t="s">
        <v>1512</v>
      </c>
      <c r="D398" s="626" t="s">
        <v>1513</v>
      </c>
      <c r="E398" s="626" t="s">
        <v>1514</v>
      </c>
      <c r="F398" s="629"/>
      <c r="G398" s="629"/>
      <c r="H398" s="642">
        <v>0</v>
      </c>
      <c r="I398" s="629">
        <v>2</v>
      </c>
      <c r="J398" s="629">
        <v>75.92</v>
      </c>
      <c r="K398" s="642">
        <v>1</v>
      </c>
      <c r="L398" s="629">
        <v>2</v>
      </c>
      <c r="M398" s="630">
        <v>75.92</v>
      </c>
    </row>
    <row r="399" spans="1:13" ht="14.4" customHeight="1" x14ac:dyDescent="0.3">
      <c r="A399" s="625" t="s">
        <v>3026</v>
      </c>
      <c r="B399" s="626" t="s">
        <v>2852</v>
      </c>
      <c r="C399" s="626" t="s">
        <v>1515</v>
      </c>
      <c r="D399" s="626" t="s">
        <v>1516</v>
      </c>
      <c r="E399" s="626" t="s">
        <v>1517</v>
      </c>
      <c r="F399" s="629"/>
      <c r="G399" s="629"/>
      <c r="H399" s="642">
        <v>0</v>
      </c>
      <c r="I399" s="629">
        <v>1</v>
      </c>
      <c r="J399" s="629">
        <v>50.58</v>
      </c>
      <c r="K399" s="642">
        <v>1</v>
      </c>
      <c r="L399" s="629">
        <v>1</v>
      </c>
      <c r="M399" s="630">
        <v>50.58</v>
      </c>
    </row>
    <row r="400" spans="1:13" ht="14.4" customHeight="1" x14ac:dyDescent="0.3">
      <c r="A400" s="625" t="s">
        <v>3026</v>
      </c>
      <c r="B400" s="626" t="s">
        <v>2852</v>
      </c>
      <c r="C400" s="626" t="s">
        <v>3851</v>
      </c>
      <c r="D400" s="626" t="s">
        <v>2856</v>
      </c>
      <c r="E400" s="626" t="s">
        <v>1661</v>
      </c>
      <c r="F400" s="629">
        <v>1</v>
      </c>
      <c r="G400" s="629">
        <v>337.17</v>
      </c>
      <c r="H400" s="642">
        <v>1</v>
      </c>
      <c r="I400" s="629"/>
      <c r="J400" s="629"/>
      <c r="K400" s="642">
        <v>0</v>
      </c>
      <c r="L400" s="629">
        <v>1</v>
      </c>
      <c r="M400" s="630">
        <v>337.17</v>
      </c>
    </row>
    <row r="401" spans="1:13" ht="14.4" customHeight="1" x14ac:dyDescent="0.3">
      <c r="A401" s="625" t="s">
        <v>3026</v>
      </c>
      <c r="B401" s="626" t="s">
        <v>2864</v>
      </c>
      <c r="C401" s="626" t="s">
        <v>1707</v>
      </c>
      <c r="D401" s="626" t="s">
        <v>1712</v>
      </c>
      <c r="E401" s="626" t="s">
        <v>1742</v>
      </c>
      <c r="F401" s="629"/>
      <c r="G401" s="629"/>
      <c r="H401" s="642">
        <v>0</v>
      </c>
      <c r="I401" s="629">
        <v>1</v>
      </c>
      <c r="J401" s="629">
        <v>367.41</v>
      </c>
      <c r="K401" s="642">
        <v>1</v>
      </c>
      <c r="L401" s="629">
        <v>1</v>
      </c>
      <c r="M401" s="630">
        <v>367.41</v>
      </c>
    </row>
    <row r="402" spans="1:13" ht="14.4" customHeight="1" x14ac:dyDescent="0.3">
      <c r="A402" s="625" t="s">
        <v>3026</v>
      </c>
      <c r="B402" s="626" t="s">
        <v>2867</v>
      </c>
      <c r="C402" s="626" t="s">
        <v>1648</v>
      </c>
      <c r="D402" s="626" t="s">
        <v>1649</v>
      </c>
      <c r="E402" s="626" t="s">
        <v>601</v>
      </c>
      <c r="F402" s="629"/>
      <c r="G402" s="629"/>
      <c r="H402" s="642">
        <v>0</v>
      </c>
      <c r="I402" s="629">
        <v>1</v>
      </c>
      <c r="J402" s="629">
        <v>367.41</v>
      </c>
      <c r="K402" s="642">
        <v>1</v>
      </c>
      <c r="L402" s="629">
        <v>1</v>
      </c>
      <c r="M402" s="630">
        <v>367.41</v>
      </c>
    </row>
    <row r="403" spans="1:13" ht="14.4" customHeight="1" x14ac:dyDescent="0.3">
      <c r="A403" s="625" t="s">
        <v>3026</v>
      </c>
      <c r="B403" s="626" t="s">
        <v>2874</v>
      </c>
      <c r="C403" s="626" t="s">
        <v>1571</v>
      </c>
      <c r="D403" s="626" t="s">
        <v>1572</v>
      </c>
      <c r="E403" s="626" t="s">
        <v>2875</v>
      </c>
      <c r="F403" s="629"/>
      <c r="G403" s="629"/>
      <c r="H403" s="642">
        <v>0</v>
      </c>
      <c r="I403" s="629">
        <v>1</v>
      </c>
      <c r="J403" s="629">
        <v>50.57</v>
      </c>
      <c r="K403" s="642">
        <v>1</v>
      </c>
      <c r="L403" s="629">
        <v>1</v>
      </c>
      <c r="M403" s="630">
        <v>50.57</v>
      </c>
    </row>
    <row r="404" spans="1:13" ht="14.4" customHeight="1" x14ac:dyDescent="0.3">
      <c r="A404" s="625" t="s">
        <v>3027</v>
      </c>
      <c r="B404" s="626" t="s">
        <v>2800</v>
      </c>
      <c r="C404" s="626" t="s">
        <v>1546</v>
      </c>
      <c r="D404" s="626" t="s">
        <v>2801</v>
      </c>
      <c r="E404" s="626" t="s">
        <v>2802</v>
      </c>
      <c r="F404" s="629"/>
      <c r="G404" s="629"/>
      <c r="H404" s="642">
        <v>0</v>
      </c>
      <c r="I404" s="629">
        <v>2</v>
      </c>
      <c r="J404" s="629">
        <v>314.2</v>
      </c>
      <c r="K404" s="642">
        <v>1</v>
      </c>
      <c r="L404" s="629">
        <v>2</v>
      </c>
      <c r="M404" s="630">
        <v>314.2</v>
      </c>
    </row>
    <row r="405" spans="1:13" ht="14.4" customHeight="1" x14ac:dyDescent="0.3">
      <c r="A405" s="625" t="s">
        <v>3027</v>
      </c>
      <c r="B405" s="626" t="s">
        <v>2805</v>
      </c>
      <c r="C405" s="626" t="s">
        <v>1612</v>
      </c>
      <c r="D405" s="626" t="s">
        <v>1613</v>
      </c>
      <c r="E405" s="626" t="s">
        <v>1614</v>
      </c>
      <c r="F405" s="629"/>
      <c r="G405" s="629"/>
      <c r="H405" s="642">
        <v>0</v>
      </c>
      <c r="I405" s="629">
        <v>1</v>
      </c>
      <c r="J405" s="629">
        <v>56.01</v>
      </c>
      <c r="K405" s="642">
        <v>1</v>
      </c>
      <c r="L405" s="629">
        <v>1</v>
      </c>
      <c r="M405" s="630">
        <v>56.01</v>
      </c>
    </row>
    <row r="406" spans="1:13" ht="14.4" customHeight="1" x14ac:dyDescent="0.3">
      <c r="A406" s="625" t="s">
        <v>3027</v>
      </c>
      <c r="B406" s="626" t="s">
        <v>2814</v>
      </c>
      <c r="C406" s="626" t="s">
        <v>3314</v>
      </c>
      <c r="D406" s="626" t="s">
        <v>784</v>
      </c>
      <c r="E406" s="626" t="s">
        <v>3315</v>
      </c>
      <c r="F406" s="629">
        <v>1</v>
      </c>
      <c r="G406" s="629">
        <v>0</v>
      </c>
      <c r="H406" s="642"/>
      <c r="I406" s="629"/>
      <c r="J406" s="629"/>
      <c r="K406" s="642"/>
      <c r="L406" s="629">
        <v>1</v>
      </c>
      <c r="M406" s="630">
        <v>0</v>
      </c>
    </row>
    <row r="407" spans="1:13" ht="14.4" customHeight="1" x14ac:dyDescent="0.3">
      <c r="A407" s="625" t="s">
        <v>3027</v>
      </c>
      <c r="B407" s="626" t="s">
        <v>2821</v>
      </c>
      <c r="C407" s="626" t="s">
        <v>3263</v>
      </c>
      <c r="D407" s="626" t="s">
        <v>3264</v>
      </c>
      <c r="E407" s="626" t="s">
        <v>1661</v>
      </c>
      <c r="F407" s="629">
        <v>1</v>
      </c>
      <c r="G407" s="629">
        <v>193.14</v>
      </c>
      <c r="H407" s="642">
        <v>1</v>
      </c>
      <c r="I407" s="629"/>
      <c r="J407" s="629"/>
      <c r="K407" s="642">
        <v>0</v>
      </c>
      <c r="L407" s="629">
        <v>1</v>
      </c>
      <c r="M407" s="630">
        <v>193.14</v>
      </c>
    </row>
    <row r="408" spans="1:13" ht="14.4" customHeight="1" x14ac:dyDescent="0.3">
      <c r="A408" s="625" t="s">
        <v>3027</v>
      </c>
      <c r="B408" s="626" t="s">
        <v>2821</v>
      </c>
      <c r="C408" s="626" t="s">
        <v>3115</v>
      </c>
      <c r="D408" s="626" t="s">
        <v>3116</v>
      </c>
      <c r="E408" s="626" t="s">
        <v>3117</v>
      </c>
      <c r="F408" s="629"/>
      <c r="G408" s="629"/>
      <c r="H408" s="642">
        <v>0</v>
      </c>
      <c r="I408" s="629">
        <v>1</v>
      </c>
      <c r="J408" s="629">
        <v>96.57</v>
      </c>
      <c r="K408" s="642">
        <v>1</v>
      </c>
      <c r="L408" s="629">
        <v>1</v>
      </c>
      <c r="M408" s="630">
        <v>96.57</v>
      </c>
    </row>
    <row r="409" spans="1:13" ht="14.4" customHeight="1" x14ac:dyDescent="0.3">
      <c r="A409" s="625" t="s">
        <v>3027</v>
      </c>
      <c r="B409" s="626" t="s">
        <v>2826</v>
      </c>
      <c r="C409" s="626" t="s">
        <v>628</v>
      </c>
      <c r="D409" s="626" t="s">
        <v>629</v>
      </c>
      <c r="E409" s="626" t="s">
        <v>630</v>
      </c>
      <c r="F409" s="629">
        <v>1</v>
      </c>
      <c r="G409" s="629">
        <v>387.2</v>
      </c>
      <c r="H409" s="642">
        <v>1</v>
      </c>
      <c r="I409" s="629"/>
      <c r="J409" s="629"/>
      <c r="K409" s="642">
        <v>0</v>
      </c>
      <c r="L409" s="629">
        <v>1</v>
      </c>
      <c r="M409" s="630">
        <v>387.2</v>
      </c>
    </row>
    <row r="410" spans="1:13" ht="14.4" customHeight="1" x14ac:dyDescent="0.3">
      <c r="A410" s="625" t="s">
        <v>3027</v>
      </c>
      <c r="B410" s="626" t="s">
        <v>2826</v>
      </c>
      <c r="C410" s="626" t="s">
        <v>3064</v>
      </c>
      <c r="D410" s="626" t="s">
        <v>629</v>
      </c>
      <c r="E410" s="626" t="s">
        <v>3065</v>
      </c>
      <c r="F410" s="629">
        <v>1</v>
      </c>
      <c r="G410" s="629">
        <v>0</v>
      </c>
      <c r="H410" s="642"/>
      <c r="I410" s="629"/>
      <c r="J410" s="629"/>
      <c r="K410" s="642"/>
      <c r="L410" s="629">
        <v>1</v>
      </c>
      <c r="M410" s="630">
        <v>0</v>
      </c>
    </row>
    <row r="411" spans="1:13" ht="14.4" customHeight="1" x14ac:dyDescent="0.3">
      <c r="A411" s="625" t="s">
        <v>3027</v>
      </c>
      <c r="B411" s="626" t="s">
        <v>2826</v>
      </c>
      <c r="C411" s="626" t="s">
        <v>3066</v>
      </c>
      <c r="D411" s="626" t="s">
        <v>629</v>
      </c>
      <c r="E411" s="626" t="s">
        <v>3067</v>
      </c>
      <c r="F411" s="629">
        <v>1</v>
      </c>
      <c r="G411" s="629">
        <v>0</v>
      </c>
      <c r="H411" s="642"/>
      <c r="I411" s="629"/>
      <c r="J411" s="629"/>
      <c r="K411" s="642"/>
      <c r="L411" s="629">
        <v>1</v>
      </c>
      <c r="M411" s="630">
        <v>0</v>
      </c>
    </row>
    <row r="412" spans="1:13" ht="14.4" customHeight="1" x14ac:dyDescent="0.3">
      <c r="A412" s="625" t="s">
        <v>3027</v>
      </c>
      <c r="B412" s="626" t="s">
        <v>2826</v>
      </c>
      <c r="C412" s="626" t="s">
        <v>1672</v>
      </c>
      <c r="D412" s="626" t="s">
        <v>1673</v>
      </c>
      <c r="E412" s="626" t="s">
        <v>1674</v>
      </c>
      <c r="F412" s="629"/>
      <c r="G412" s="629"/>
      <c r="H412" s="642">
        <v>0</v>
      </c>
      <c r="I412" s="629">
        <v>4</v>
      </c>
      <c r="J412" s="629">
        <v>1659.4</v>
      </c>
      <c r="K412" s="642">
        <v>1</v>
      </c>
      <c r="L412" s="629">
        <v>4</v>
      </c>
      <c r="M412" s="630">
        <v>1659.4</v>
      </c>
    </row>
    <row r="413" spans="1:13" ht="14.4" customHeight="1" x14ac:dyDescent="0.3">
      <c r="A413" s="625" t="s">
        <v>3027</v>
      </c>
      <c r="B413" s="626" t="s">
        <v>2829</v>
      </c>
      <c r="C413" s="626" t="s">
        <v>1523</v>
      </c>
      <c r="D413" s="626" t="s">
        <v>1524</v>
      </c>
      <c r="E413" s="626" t="s">
        <v>2830</v>
      </c>
      <c r="F413" s="629"/>
      <c r="G413" s="629"/>
      <c r="H413" s="642">
        <v>0</v>
      </c>
      <c r="I413" s="629">
        <v>3</v>
      </c>
      <c r="J413" s="629">
        <v>363.48</v>
      </c>
      <c r="K413" s="642">
        <v>1</v>
      </c>
      <c r="L413" s="629">
        <v>3</v>
      </c>
      <c r="M413" s="630">
        <v>363.48</v>
      </c>
    </row>
    <row r="414" spans="1:13" ht="14.4" customHeight="1" x14ac:dyDescent="0.3">
      <c r="A414" s="625" t="s">
        <v>3027</v>
      </c>
      <c r="B414" s="626" t="s">
        <v>2837</v>
      </c>
      <c r="C414" s="626" t="s">
        <v>3060</v>
      </c>
      <c r="D414" s="626" t="s">
        <v>588</v>
      </c>
      <c r="E414" s="626" t="s">
        <v>3061</v>
      </c>
      <c r="F414" s="629">
        <v>1</v>
      </c>
      <c r="G414" s="629">
        <v>0</v>
      </c>
      <c r="H414" s="642"/>
      <c r="I414" s="629"/>
      <c r="J414" s="629"/>
      <c r="K414" s="642"/>
      <c r="L414" s="629">
        <v>1</v>
      </c>
      <c r="M414" s="630">
        <v>0</v>
      </c>
    </row>
    <row r="415" spans="1:13" ht="14.4" customHeight="1" x14ac:dyDescent="0.3">
      <c r="A415" s="625" t="s">
        <v>3027</v>
      </c>
      <c r="B415" s="626" t="s">
        <v>2837</v>
      </c>
      <c r="C415" s="626" t="s">
        <v>3276</v>
      </c>
      <c r="D415" s="626" t="s">
        <v>592</v>
      </c>
      <c r="E415" s="626" t="s">
        <v>3061</v>
      </c>
      <c r="F415" s="629">
        <v>1</v>
      </c>
      <c r="G415" s="629">
        <v>0</v>
      </c>
      <c r="H415" s="642"/>
      <c r="I415" s="629"/>
      <c r="J415" s="629"/>
      <c r="K415" s="642"/>
      <c r="L415" s="629">
        <v>1</v>
      </c>
      <c r="M415" s="630">
        <v>0</v>
      </c>
    </row>
    <row r="416" spans="1:13" ht="14.4" customHeight="1" x14ac:dyDescent="0.3">
      <c r="A416" s="625" t="s">
        <v>3027</v>
      </c>
      <c r="B416" s="626" t="s">
        <v>2838</v>
      </c>
      <c r="C416" s="626" t="s">
        <v>3400</v>
      </c>
      <c r="D416" s="626" t="s">
        <v>3357</v>
      </c>
      <c r="E416" s="626" t="s">
        <v>3401</v>
      </c>
      <c r="F416" s="629">
        <v>1</v>
      </c>
      <c r="G416" s="629">
        <v>200.07</v>
      </c>
      <c r="H416" s="642">
        <v>1</v>
      </c>
      <c r="I416" s="629"/>
      <c r="J416" s="629"/>
      <c r="K416" s="642">
        <v>0</v>
      </c>
      <c r="L416" s="629">
        <v>1</v>
      </c>
      <c r="M416" s="630">
        <v>200.07</v>
      </c>
    </row>
    <row r="417" spans="1:13" ht="14.4" customHeight="1" x14ac:dyDescent="0.3">
      <c r="A417" s="625" t="s">
        <v>3027</v>
      </c>
      <c r="B417" s="626" t="s">
        <v>2838</v>
      </c>
      <c r="C417" s="626" t="s">
        <v>3356</v>
      </c>
      <c r="D417" s="626" t="s">
        <v>3357</v>
      </c>
      <c r="E417" s="626" t="s">
        <v>3358</v>
      </c>
      <c r="F417" s="629">
        <v>1</v>
      </c>
      <c r="G417" s="629">
        <v>60.02</v>
      </c>
      <c r="H417" s="642">
        <v>1</v>
      </c>
      <c r="I417" s="629"/>
      <c r="J417" s="629"/>
      <c r="K417" s="642">
        <v>0</v>
      </c>
      <c r="L417" s="629">
        <v>1</v>
      </c>
      <c r="M417" s="630">
        <v>60.02</v>
      </c>
    </row>
    <row r="418" spans="1:13" ht="14.4" customHeight="1" x14ac:dyDescent="0.3">
      <c r="A418" s="625" t="s">
        <v>3027</v>
      </c>
      <c r="B418" s="626" t="s">
        <v>2842</v>
      </c>
      <c r="C418" s="626" t="s">
        <v>564</v>
      </c>
      <c r="D418" s="626" t="s">
        <v>2843</v>
      </c>
      <c r="E418" s="626" t="s">
        <v>2844</v>
      </c>
      <c r="F418" s="629">
        <v>1</v>
      </c>
      <c r="G418" s="629">
        <v>31.43</v>
      </c>
      <c r="H418" s="642">
        <v>1</v>
      </c>
      <c r="I418" s="629"/>
      <c r="J418" s="629"/>
      <c r="K418" s="642">
        <v>0</v>
      </c>
      <c r="L418" s="629">
        <v>1</v>
      </c>
      <c r="M418" s="630">
        <v>31.43</v>
      </c>
    </row>
    <row r="419" spans="1:13" ht="14.4" customHeight="1" x14ac:dyDescent="0.3">
      <c r="A419" s="625" t="s">
        <v>3027</v>
      </c>
      <c r="B419" s="626" t="s">
        <v>2842</v>
      </c>
      <c r="C419" s="626" t="s">
        <v>1574</v>
      </c>
      <c r="D419" s="626" t="s">
        <v>1575</v>
      </c>
      <c r="E419" s="626" t="s">
        <v>604</v>
      </c>
      <c r="F419" s="629"/>
      <c r="G419" s="629"/>
      <c r="H419" s="642">
        <v>0</v>
      </c>
      <c r="I419" s="629">
        <v>3</v>
      </c>
      <c r="J419" s="629">
        <v>134.67000000000002</v>
      </c>
      <c r="K419" s="642">
        <v>1</v>
      </c>
      <c r="L419" s="629">
        <v>3</v>
      </c>
      <c r="M419" s="630">
        <v>134.67000000000002</v>
      </c>
    </row>
    <row r="420" spans="1:13" ht="14.4" customHeight="1" x14ac:dyDescent="0.3">
      <c r="A420" s="625" t="s">
        <v>3027</v>
      </c>
      <c r="B420" s="626" t="s">
        <v>2842</v>
      </c>
      <c r="C420" s="626" t="s">
        <v>3228</v>
      </c>
      <c r="D420" s="626" t="s">
        <v>3229</v>
      </c>
      <c r="E420" s="626" t="s">
        <v>604</v>
      </c>
      <c r="F420" s="629">
        <v>1</v>
      </c>
      <c r="G420" s="629">
        <v>44.89</v>
      </c>
      <c r="H420" s="642">
        <v>1</v>
      </c>
      <c r="I420" s="629"/>
      <c r="J420" s="629"/>
      <c r="K420" s="642">
        <v>0</v>
      </c>
      <c r="L420" s="629">
        <v>1</v>
      </c>
      <c r="M420" s="630">
        <v>44.89</v>
      </c>
    </row>
    <row r="421" spans="1:13" ht="14.4" customHeight="1" x14ac:dyDescent="0.3">
      <c r="A421" s="625" t="s">
        <v>3027</v>
      </c>
      <c r="B421" s="626" t="s">
        <v>2846</v>
      </c>
      <c r="C421" s="626" t="s">
        <v>3297</v>
      </c>
      <c r="D421" s="626" t="s">
        <v>1666</v>
      </c>
      <c r="E421" s="626" t="s">
        <v>1536</v>
      </c>
      <c r="F421" s="629"/>
      <c r="G421" s="629"/>
      <c r="H421" s="642">
        <v>0</v>
      </c>
      <c r="I421" s="629">
        <v>1</v>
      </c>
      <c r="J421" s="629">
        <v>81.209999999999994</v>
      </c>
      <c r="K421" s="642">
        <v>1</v>
      </c>
      <c r="L421" s="629">
        <v>1</v>
      </c>
      <c r="M421" s="630">
        <v>81.209999999999994</v>
      </c>
    </row>
    <row r="422" spans="1:13" ht="14.4" customHeight="1" x14ac:dyDescent="0.3">
      <c r="A422" s="625" t="s">
        <v>3027</v>
      </c>
      <c r="B422" s="626" t="s">
        <v>2847</v>
      </c>
      <c r="C422" s="626" t="s">
        <v>568</v>
      </c>
      <c r="D422" s="626" t="s">
        <v>569</v>
      </c>
      <c r="E422" s="626" t="s">
        <v>2848</v>
      </c>
      <c r="F422" s="629">
        <v>1</v>
      </c>
      <c r="G422" s="629">
        <v>51.69</v>
      </c>
      <c r="H422" s="642">
        <v>1</v>
      </c>
      <c r="I422" s="629"/>
      <c r="J422" s="629"/>
      <c r="K422" s="642">
        <v>0</v>
      </c>
      <c r="L422" s="629">
        <v>1</v>
      </c>
      <c r="M422" s="630">
        <v>51.69</v>
      </c>
    </row>
    <row r="423" spans="1:13" ht="14.4" customHeight="1" x14ac:dyDescent="0.3">
      <c r="A423" s="625" t="s">
        <v>3027</v>
      </c>
      <c r="B423" s="626" t="s">
        <v>2850</v>
      </c>
      <c r="C423" s="626" t="s">
        <v>1064</v>
      </c>
      <c r="D423" s="626" t="s">
        <v>1065</v>
      </c>
      <c r="E423" s="626" t="s">
        <v>604</v>
      </c>
      <c r="F423" s="629">
        <v>1</v>
      </c>
      <c r="G423" s="629">
        <v>101.15</v>
      </c>
      <c r="H423" s="642">
        <v>1</v>
      </c>
      <c r="I423" s="629"/>
      <c r="J423" s="629"/>
      <c r="K423" s="642">
        <v>0</v>
      </c>
      <c r="L423" s="629">
        <v>1</v>
      </c>
      <c r="M423" s="630">
        <v>101.15</v>
      </c>
    </row>
    <row r="424" spans="1:13" ht="14.4" customHeight="1" x14ac:dyDescent="0.3">
      <c r="A424" s="625" t="s">
        <v>3027</v>
      </c>
      <c r="B424" s="626" t="s">
        <v>2850</v>
      </c>
      <c r="C424" s="626" t="s">
        <v>1080</v>
      </c>
      <c r="D424" s="626" t="s">
        <v>1065</v>
      </c>
      <c r="E424" s="626" t="s">
        <v>1081</v>
      </c>
      <c r="F424" s="629">
        <v>1</v>
      </c>
      <c r="G424" s="629">
        <v>303.45999999999998</v>
      </c>
      <c r="H424" s="642">
        <v>1</v>
      </c>
      <c r="I424" s="629"/>
      <c r="J424" s="629"/>
      <c r="K424" s="642">
        <v>0</v>
      </c>
      <c r="L424" s="629">
        <v>1</v>
      </c>
      <c r="M424" s="630">
        <v>303.45999999999998</v>
      </c>
    </row>
    <row r="425" spans="1:13" ht="14.4" customHeight="1" x14ac:dyDescent="0.3">
      <c r="A425" s="625" t="s">
        <v>3027</v>
      </c>
      <c r="B425" s="626" t="s">
        <v>2852</v>
      </c>
      <c r="C425" s="626" t="s">
        <v>1534</v>
      </c>
      <c r="D425" s="626" t="s">
        <v>2853</v>
      </c>
      <c r="E425" s="626" t="s">
        <v>1536</v>
      </c>
      <c r="F425" s="629"/>
      <c r="G425" s="629"/>
      <c r="H425" s="642">
        <v>0</v>
      </c>
      <c r="I425" s="629">
        <v>1</v>
      </c>
      <c r="J425" s="629">
        <v>134.84</v>
      </c>
      <c r="K425" s="642">
        <v>1</v>
      </c>
      <c r="L425" s="629">
        <v>1</v>
      </c>
      <c r="M425" s="630">
        <v>134.84</v>
      </c>
    </row>
    <row r="426" spans="1:13" ht="14.4" customHeight="1" x14ac:dyDescent="0.3">
      <c r="A426" s="625" t="s">
        <v>3027</v>
      </c>
      <c r="B426" s="626" t="s">
        <v>2852</v>
      </c>
      <c r="C426" s="626" t="s">
        <v>1591</v>
      </c>
      <c r="D426" s="626" t="s">
        <v>2856</v>
      </c>
      <c r="E426" s="626" t="s">
        <v>585</v>
      </c>
      <c r="F426" s="629"/>
      <c r="G426" s="629"/>
      <c r="H426" s="642">
        <v>0</v>
      </c>
      <c r="I426" s="629">
        <v>1</v>
      </c>
      <c r="J426" s="629">
        <v>101.16</v>
      </c>
      <c r="K426" s="642">
        <v>1</v>
      </c>
      <c r="L426" s="629">
        <v>1</v>
      </c>
      <c r="M426" s="630">
        <v>101.16</v>
      </c>
    </row>
    <row r="427" spans="1:13" ht="14.4" customHeight="1" x14ac:dyDescent="0.3">
      <c r="A427" s="625" t="s">
        <v>3027</v>
      </c>
      <c r="B427" s="626" t="s">
        <v>2860</v>
      </c>
      <c r="C427" s="626" t="s">
        <v>3094</v>
      </c>
      <c r="D427" s="626" t="s">
        <v>3095</v>
      </c>
      <c r="E427" s="626" t="s">
        <v>3096</v>
      </c>
      <c r="F427" s="629">
        <v>1</v>
      </c>
      <c r="G427" s="629">
        <v>0</v>
      </c>
      <c r="H427" s="642"/>
      <c r="I427" s="629"/>
      <c r="J427" s="629"/>
      <c r="K427" s="642"/>
      <c r="L427" s="629">
        <v>1</v>
      </c>
      <c r="M427" s="630">
        <v>0</v>
      </c>
    </row>
    <row r="428" spans="1:13" ht="14.4" customHeight="1" x14ac:dyDescent="0.3">
      <c r="A428" s="625" t="s">
        <v>3027</v>
      </c>
      <c r="B428" s="626" t="s">
        <v>2863</v>
      </c>
      <c r="C428" s="626" t="s">
        <v>3366</v>
      </c>
      <c r="D428" s="626" t="s">
        <v>3367</v>
      </c>
      <c r="E428" s="626" t="s">
        <v>3368</v>
      </c>
      <c r="F428" s="629">
        <v>1</v>
      </c>
      <c r="G428" s="629">
        <v>100.63</v>
      </c>
      <c r="H428" s="642">
        <v>1</v>
      </c>
      <c r="I428" s="629"/>
      <c r="J428" s="629"/>
      <c r="K428" s="642">
        <v>0</v>
      </c>
      <c r="L428" s="629">
        <v>1</v>
      </c>
      <c r="M428" s="630">
        <v>100.63</v>
      </c>
    </row>
    <row r="429" spans="1:13" ht="14.4" customHeight="1" x14ac:dyDescent="0.3">
      <c r="A429" s="625" t="s">
        <v>3027</v>
      </c>
      <c r="B429" s="626" t="s">
        <v>2864</v>
      </c>
      <c r="C429" s="626" t="s">
        <v>3345</v>
      </c>
      <c r="D429" s="626" t="s">
        <v>3346</v>
      </c>
      <c r="E429" s="626" t="s">
        <v>3347</v>
      </c>
      <c r="F429" s="629"/>
      <c r="G429" s="629"/>
      <c r="H429" s="642">
        <v>0</v>
      </c>
      <c r="I429" s="629">
        <v>1</v>
      </c>
      <c r="J429" s="629">
        <v>565.23</v>
      </c>
      <c r="K429" s="642">
        <v>1</v>
      </c>
      <c r="L429" s="629">
        <v>1</v>
      </c>
      <c r="M429" s="630">
        <v>565.23</v>
      </c>
    </row>
    <row r="430" spans="1:13" ht="14.4" customHeight="1" x14ac:dyDescent="0.3">
      <c r="A430" s="625" t="s">
        <v>3027</v>
      </c>
      <c r="B430" s="626" t="s">
        <v>2867</v>
      </c>
      <c r="C430" s="626" t="s">
        <v>3363</v>
      </c>
      <c r="D430" s="626" t="s">
        <v>3364</v>
      </c>
      <c r="E430" s="626" t="s">
        <v>1720</v>
      </c>
      <c r="F430" s="629"/>
      <c r="G430" s="629"/>
      <c r="H430" s="642">
        <v>0</v>
      </c>
      <c r="I430" s="629">
        <v>10</v>
      </c>
      <c r="J430" s="629">
        <v>2624.1000000000004</v>
      </c>
      <c r="K430" s="642">
        <v>1</v>
      </c>
      <c r="L430" s="629">
        <v>10</v>
      </c>
      <c r="M430" s="630">
        <v>2624.1000000000004</v>
      </c>
    </row>
    <row r="431" spans="1:13" ht="14.4" customHeight="1" x14ac:dyDescent="0.3">
      <c r="A431" s="625" t="s">
        <v>3027</v>
      </c>
      <c r="B431" s="626" t="s">
        <v>2867</v>
      </c>
      <c r="C431" s="626" t="s">
        <v>3858</v>
      </c>
      <c r="D431" s="626" t="s">
        <v>3364</v>
      </c>
      <c r="E431" s="626" t="s">
        <v>1403</v>
      </c>
      <c r="F431" s="629"/>
      <c r="G431" s="629"/>
      <c r="H431" s="642">
        <v>0</v>
      </c>
      <c r="I431" s="629">
        <v>2</v>
      </c>
      <c r="J431" s="629">
        <v>1432.86</v>
      </c>
      <c r="K431" s="642">
        <v>1</v>
      </c>
      <c r="L431" s="629">
        <v>2</v>
      </c>
      <c r="M431" s="630">
        <v>1432.86</v>
      </c>
    </row>
    <row r="432" spans="1:13" ht="14.4" customHeight="1" x14ac:dyDescent="0.3">
      <c r="A432" s="625" t="s">
        <v>3027</v>
      </c>
      <c r="B432" s="626" t="s">
        <v>2867</v>
      </c>
      <c r="C432" s="626" t="s">
        <v>1648</v>
      </c>
      <c r="D432" s="626" t="s">
        <v>1649</v>
      </c>
      <c r="E432" s="626" t="s">
        <v>601</v>
      </c>
      <c r="F432" s="629"/>
      <c r="G432" s="629"/>
      <c r="H432" s="642">
        <v>0</v>
      </c>
      <c r="I432" s="629">
        <v>1</v>
      </c>
      <c r="J432" s="629">
        <v>349.77</v>
      </c>
      <c r="K432" s="642">
        <v>1</v>
      </c>
      <c r="L432" s="629">
        <v>1</v>
      </c>
      <c r="M432" s="630">
        <v>349.77</v>
      </c>
    </row>
    <row r="433" spans="1:13" ht="14.4" customHeight="1" x14ac:dyDescent="0.3">
      <c r="A433" s="625" t="s">
        <v>3027</v>
      </c>
      <c r="B433" s="626" t="s">
        <v>2867</v>
      </c>
      <c r="C433" s="626" t="s">
        <v>1740</v>
      </c>
      <c r="D433" s="626" t="s">
        <v>1741</v>
      </c>
      <c r="E433" s="626" t="s">
        <v>1742</v>
      </c>
      <c r="F433" s="629"/>
      <c r="G433" s="629"/>
      <c r="H433" s="642">
        <v>0</v>
      </c>
      <c r="I433" s="629">
        <v>1</v>
      </c>
      <c r="J433" s="629">
        <v>466.46</v>
      </c>
      <c r="K433" s="642">
        <v>1</v>
      </c>
      <c r="L433" s="629">
        <v>1</v>
      </c>
      <c r="M433" s="630">
        <v>466.46</v>
      </c>
    </row>
    <row r="434" spans="1:13" ht="14.4" customHeight="1" x14ac:dyDescent="0.3">
      <c r="A434" s="625" t="s">
        <v>3027</v>
      </c>
      <c r="B434" s="626" t="s">
        <v>2867</v>
      </c>
      <c r="C434" s="626" t="s">
        <v>3365</v>
      </c>
      <c r="D434" s="626" t="s">
        <v>3103</v>
      </c>
      <c r="E434" s="626" t="s">
        <v>601</v>
      </c>
      <c r="F434" s="629">
        <v>1</v>
      </c>
      <c r="G434" s="629">
        <v>0</v>
      </c>
      <c r="H434" s="642"/>
      <c r="I434" s="629"/>
      <c r="J434" s="629"/>
      <c r="K434" s="642"/>
      <c r="L434" s="629">
        <v>1</v>
      </c>
      <c r="M434" s="630">
        <v>0</v>
      </c>
    </row>
    <row r="435" spans="1:13" ht="14.4" customHeight="1" x14ac:dyDescent="0.3">
      <c r="A435" s="625" t="s">
        <v>3027</v>
      </c>
      <c r="B435" s="626" t="s">
        <v>2901</v>
      </c>
      <c r="C435" s="626" t="s">
        <v>4002</v>
      </c>
      <c r="D435" s="626" t="s">
        <v>4003</v>
      </c>
      <c r="E435" s="626" t="s">
        <v>4004</v>
      </c>
      <c r="F435" s="629"/>
      <c r="G435" s="629"/>
      <c r="H435" s="642">
        <v>0</v>
      </c>
      <c r="I435" s="629">
        <v>2</v>
      </c>
      <c r="J435" s="629">
        <v>799.84</v>
      </c>
      <c r="K435" s="642">
        <v>1</v>
      </c>
      <c r="L435" s="629">
        <v>2</v>
      </c>
      <c r="M435" s="630">
        <v>799.84</v>
      </c>
    </row>
    <row r="436" spans="1:13" ht="14.4" customHeight="1" x14ac:dyDescent="0.3">
      <c r="A436" s="625" t="s">
        <v>3027</v>
      </c>
      <c r="B436" s="626" t="s">
        <v>2903</v>
      </c>
      <c r="C436" s="626" t="s">
        <v>1964</v>
      </c>
      <c r="D436" s="626" t="s">
        <v>1965</v>
      </c>
      <c r="E436" s="626" t="s">
        <v>1966</v>
      </c>
      <c r="F436" s="629"/>
      <c r="G436" s="629"/>
      <c r="H436" s="642">
        <v>0</v>
      </c>
      <c r="I436" s="629">
        <v>1</v>
      </c>
      <c r="J436" s="629">
        <v>154.01</v>
      </c>
      <c r="K436" s="642">
        <v>1</v>
      </c>
      <c r="L436" s="629">
        <v>1</v>
      </c>
      <c r="M436" s="630">
        <v>154.01</v>
      </c>
    </row>
    <row r="437" spans="1:13" ht="14.4" customHeight="1" x14ac:dyDescent="0.3">
      <c r="A437" s="625" t="s">
        <v>3027</v>
      </c>
      <c r="B437" s="626" t="s">
        <v>2906</v>
      </c>
      <c r="C437" s="626" t="s">
        <v>3994</v>
      </c>
      <c r="D437" s="626" t="s">
        <v>3995</v>
      </c>
      <c r="E437" s="626" t="s">
        <v>2909</v>
      </c>
      <c r="F437" s="629"/>
      <c r="G437" s="629"/>
      <c r="H437" s="642">
        <v>0</v>
      </c>
      <c r="I437" s="629">
        <v>1</v>
      </c>
      <c r="J437" s="629">
        <v>52.4</v>
      </c>
      <c r="K437" s="642">
        <v>1</v>
      </c>
      <c r="L437" s="629">
        <v>1</v>
      </c>
      <c r="M437" s="630">
        <v>52.4</v>
      </c>
    </row>
    <row r="438" spans="1:13" ht="14.4" customHeight="1" x14ac:dyDescent="0.3">
      <c r="A438" s="625" t="s">
        <v>3027</v>
      </c>
      <c r="B438" s="626" t="s">
        <v>4172</v>
      </c>
      <c r="C438" s="626" t="s">
        <v>3370</v>
      </c>
      <c r="D438" s="626" t="s">
        <v>3371</v>
      </c>
      <c r="E438" s="626" t="s">
        <v>3372</v>
      </c>
      <c r="F438" s="629"/>
      <c r="G438" s="629"/>
      <c r="H438" s="642">
        <v>0</v>
      </c>
      <c r="I438" s="629">
        <v>1</v>
      </c>
      <c r="J438" s="629">
        <v>49.12</v>
      </c>
      <c r="K438" s="642">
        <v>1</v>
      </c>
      <c r="L438" s="629">
        <v>1</v>
      </c>
      <c r="M438" s="630">
        <v>49.12</v>
      </c>
    </row>
    <row r="439" spans="1:13" ht="14.4" customHeight="1" x14ac:dyDescent="0.3">
      <c r="A439" s="625" t="s">
        <v>3028</v>
      </c>
      <c r="B439" s="626" t="s">
        <v>2794</v>
      </c>
      <c r="C439" s="626" t="s">
        <v>794</v>
      </c>
      <c r="D439" s="626" t="s">
        <v>795</v>
      </c>
      <c r="E439" s="626" t="s">
        <v>796</v>
      </c>
      <c r="F439" s="629"/>
      <c r="G439" s="629"/>
      <c r="H439" s="642">
        <v>0</v>
      </c>
      <c r="I439" s="629">
        <v>3</v>
      </c>
      <c r="J439" s="629">
        <v>1836.78</v>
      </c>
      <c r="K439" s="642">
        <v>1</v>
      </c>
      <c r="L439" s="629">
        <v>3</v>
      </c>
      <c r="M439" s="630">
        <v>1836.78</v>
      </c>
    </row>
    <row r="440" spans="1:13" ht="14.4" customHeight="1" x14ac:dyDescent="0.3">
      <c r="A440" s="625" t="s">
        <v>3028</v>
      </c>
      <c r="B440" s="626" t="s">
        <v>2800</v>
      </c>
      <c r="C440" s="626" t="s">
        <v>1546</v>
      </c>
      <c r="D440" s="626" t="s">
        <v>2801</v>
      </c>
      <c r="E440" s="626" t="s">
        <v>2802</v>
      </c>
      <c r="F440" s="629"/>
      <c r="G440" s="629"/>
      <c r="H440" s="642">
        <v>0</v>
      </c>
      <c r="I440" s="629">
        <v>20</v>
      </c>
      <c r="J440" s="629">
        <v>3609.32</v>
      </c>
      <c r="K440" s="642">
        <v>1</v>
      </c>
      <c r="L440" s="629">
        <v>20</v>
      </c>
      <c r="M440" s="630">
        <v>3609.32</v>
      </c>
    </row>
    <row r="441" spans="1:13" ht="14.4" customHeight="1" x14ac:dyDescent="0.3">
      <c r="A441" s="625" t="s">
        <v>3028</v>
      </c>
      <c r="B441" s="626" t="s">
        <v>2814</v>
      </c>
      <c r="C441" s="626" t="s">
        <v>4077</v>
      </c>
      <c r="D441" s="626" t="s">
        <v>4078</v>
      </c>
      <c r="E441" s="626" t="s">
        <v>4079</v>
      </c>
      <c r="F441" s="629">
        <v>1</v>
      </c>
      <c r="G441" s="629">
        <v>0</v>
      </c>
      <c r="H441" s="642"/>
      <c r="I441" s="629"/>
      <c r="J441" s="629"/>
      <c r="K441" s="642"/>
      <c r="L441" s="629">
        <v>1</v>
      </c>
      <c r="M441" s="630">
        <v>0</v>
      </c>
    </row>
    <row r="442" spans="1:13" ht="14.4" customHeight="1" x14ac:dyDescent="0.3">
      <c r="A442" s="625" t="s">
        <v>3028</v>
      </c>
      <c r="B442" s="626" t="s">
        <v>2821</v>
      </c>
      <c r="C442" s="626" t="s">
        <v>4135</v>
      </c>
      <c r="D442" s="626" t="s">
        <v>1623</v>
      </c>
      <c r="E442" s="626" t="s">
        <v>638</v>
      </c>
      <c r="F442" s="629"/>
      <c r="G442" s="629"/>
      <c r="H442" s="642">
        <v>0</v>
      </c>
      <c r="I442" s="629">
        <v>1</v>
      </c>
      <c r="J442" s="629">
        <v>66.02</v>
      </c>
      <c r="K442" s="642">
        <v>1</v>
      </c>
      <c r="L442" s="629">
        <v>1</v>
      </c>
      <c r="M442" s="630">
        <v>66.02</v>
      </c>
    </row>
    <row r="443" spans="1:13" ht="14.4" customHeight="1" x14ac:dyDescent="0.3">
      <c r="A443" s="625" t="s">
        <v>3028</v>
      </c>
      <c r="B443" s="626" t="s">
        <v>2821</v>
      </c>
      <c r="C443" s="626" t="s">
        <v>3115</v>
      </c>
      <c r="D443" s="626" t="s">
        <v>3116</v>
      </c>
      <c r="E443" s="626" t="s">
        <v>3117</v>
      </c>
      <c r="F443" s="629"/>
      <c r="G443" s="629"/>
      <c r="H443" s="642">
        <v>0</v>
      </c>
      <c r="I443" s="629">
        <v>3</v>
      </c>
      <c r="J443" s="629">
        <v>289.70999999999998</v>
      </c>
      <c r="K443" s="642">
        <v>1</v>
      </c>
      <c r="L443" s="629">
        <v>3</v>
      </c>
      <c r="M443" s="630">
        <v>289.70999999999998</v>
      </c>
    </row>
    <row r="444" spans="1:13" ht="14.4" customHeight="1" x14ac:dyDescent="0.3">
      <c r="A444" s="625" t="s">
        <v>3028</v>
      </c>
      <c r="B444" s="626" t="s">
        <v>2821</v>
      </c>
      <c r="C444" s="626" t="s">
        <v>3287</v>
      </c>
      <c r="D444" s="626" t="s">
        <v>3116</v>
      </c>
      <c r="E444" s="626" t="s">
        <v>1661</v>
      </c>
      <c r="F444" s="629"/>
      <c r="G444" s="629"/>
      <c r="H444" s="642">
        <v>0</v>
      </c>
      <c r="I444" s="629">
        <v>5</v>
      </c>
      <c r="J444" s="629">
        <v>965.69999999999993</v>
      </c>
      <c r="K444" s="642">
        <v>1</v>
      </c>
      <c r="L444" s="629">
        <v>5</v>
      </c>
      <c r="M444" s="630">
        <v>965.69999999999993</v>
      </c>
    </row>
    <row r="445" spans="1:13" ht="14.4" customHeight="1" x14ac:dyDescent="0.3">
      <c r="A445" s="625" t="s">
        <v>3028</v>
      </c>
      <c r="B445" s="626" t="s">
        <v>2821</v>
      </c>
      <c r="C445" s="626" t="s">
        <v>1715</v>
      </c>
      <c r="D445" s="626" t="s">
        <v>2822</v>
      </c>
      <c r="E445" s="626" t="s">
        <v>2823</v>
      </c>
      <c r="F445" s="629"/>
      <c r="G445" s="629"/>
      <c r="H445" s="642">
        <v>0</v>
      </c>
      <c r="I445" s="629">
        <v>1</v>
      </c>
      <c r="J445" s="629">
        <v>156.25</v>
      </c>
      <c r="K445" s="642">
        <v>1</v>
      </c>
      <c r="L445" s="629">
        <v>1</v>
      </c>
      <c r="M445" s="630">
        <v>156.25</v>
      </c>
    </row>
    <row r="446" spans="1:13" ht="14.4" customHeight="1" x14ac:dyDescent="0.3">
      <c r="A446" s="625" t="s">
        <v>3028</v>
      </c>
      <c r="B446" s="626" t="s">
        <v>2825</v>
      </c>
      <c r="C446" s="626" t="s">
        <v>1561</v>
      </c>
      <c r="D446" s="626" t="s">
        <v>1562</v>
      </c>
      <c r="E446" s="626" t="s">
        <v>1563</v>
      </c>
      <c r="F446" s="629"/>
      <c r="G446" s="629"/>
      <c r="H446" s="642">
        <v>0</v>
      </c>
      <c r="I446" s="629">
        <v>1</v>
      </c>
      <c r="J446" s="629">
        <v>937.93</v>
      </c>
      <c r="K446" s="642">
        <v>1</v>
      </c>
      <c r="L446" s="629">
        <v>1</v>
      </c>
      <c r="M446" s="630">
        <v>937.93</v>
      </c>
    </row>
    <row r="447" spans="1:13" ht="14.4" customHeight="1" x14ac:dyDescent="0.3">
      <c r="A447" s="625" t="s">
        <v>3028</v>
      </c>
      <c r="B447" s="626" t="s">
        <v>2825</v>
      </c>
      <c r="C447" s="626" t="s">
        <v>1599</v>
      </c>
      <c r="D447" s="626" t="s">
        <v>1600</v>
      </c>
      <c r="E447" s="626" t="s">
        <v>1563</v>
      </c>
      <c r="F447" s="629"/>
      <c r="G447" s="629"/>
      <c r="H447" s="642">
        <v>0</v>
      </c>
      <c r="I447" s="629">
        <v>1</v>
      </c>
      <c r="J447" s="629">
        <v>1749.69</v>
      </c>
      <c r="K447" s="642">
        <v>1</v>
      </c>
      <c r="L447" s="629">
        <v>1</v>
      </c>
      <c r="M447" s="630">
        <v>1749.69</v>
      </c>
    </row>
    <row r="448" spans="1:13" ht="14.4" customHeight="1" x14ac:dyDescent="0.3">
      <c r="A448" s="625" t="s">
        <v>3028</v>
      </c>
      <c r="B448" s="626" t="s">
        <v>2825</v>
      </c>
      <c r="C448" s="626" t="s">
        <v>1776</v>
      </c>
      <c r="D448" s="626" t="s">
        <v>1600</v>
      </c>
      <c r="E448" s="626" t="s">
        <v>1777</v>
      </c>
      <c r="F448" s="629"/>
      <c r="G448" s="629"/>
      <c r="H448" s="642">
        <v>0</v>
      </c>
      <c r="I448" s="629">
        <v>1</v>
      </c>
      <c r="J448" s="629">
        <v>466.58</v>
      </c>
      <c r="K448" s="642">
        <v>1</v>
      </c>
      <c r="L448" s="629">
        <v>1</v>
      </c>
      <c r="M448" s="630">
        <v>466.58</v>
      </c>
    </row>
    <row r="449" spans="1:13" ht="14.4" customHeight="1" x14ac:dyDescent="0.3">
      <c r="A449" s="625" t="s">
        <v>3028</v>
      </c>
      <c r="B449" s="626" t="s">
        <v>2825</v>
      </c>
      <c r="C449" s="626" t="s">
        <v>1603</v>
      </c>
      <c r="D449" s="626" t="s">
        <v>1600</v>
      </c>
      <c r="E449" s="626" t="s">
        <v>1566</v>
      </c>
      <c r="F449" s="629"/>
      <c r="G449" s="629"/>
      <c r="H449" s="642">
        <v>0</v>
      </c>
      <c r="I449" s="629">
        <v>1</v>
      </c>
      <c r="J449" s="629">
        <v>2332.92</v>
      </c>
      <c r="K449" s="642">
        <v>1</v>
      </c>
      <c r="L449" s="629">
        <v>1</v>
      </c>
      <c r="M449" s="630">
        <v>2332.92</v>
      </c>
    </row>
    <row r="450" spans="1:13" ht="14.4" customHeight="1" x14ac:dyDescent="0.3">
      <c r="A450" s="625" t="s">
        <v>3028</v>
      </c>
      <c r="B450" s="626" t="s">
        <v>2825</v>
      </c>
      <c r="C450" s="626" t="s">
        <v>1606</v>
      </c>
      <c r="D450" s="626" t="s">
        <v>1600</v>
      </c>
      <c r="E450" s="626" t="s">
        <v>1569</v>
      </c>
      <c r="F450" s="629"/>
      <c r="G450" s="629"/>
      <c r="H450" s="642">
        <v>0</v>
      </c>
      <c r="I450" s="629">
        <v>2</v>
      </c>
      <c r="J450" s="629">
        <v>5832.32</v>
      </c>
      <c r="K450" s="642">
        <v>1</v>
      </c>
      <c r="L450" s="629">
        <v>2</v>
      </c>
      <c r="M450" s="630">
        <v>5832.32</v>
      </c>
    </row>
    <row r="451" spans="1:13" ht="14.4" customHeight="1" x14ac:dyDescent="0.3">
      <c r="A451" s="625" t="s">
        <v>3028</v>
      </c>
      <c r="B451" s="626" t="s">
        <v>2826</v>
      </c>
      <c r="C451" s="626" t="s">
        <v>4072</v>
      </c>
      <c r="D451" s="626" t="s">
        <v>3267</v>
      </c>
      <c r="E451" s="626" t="s">
        <v>3199</v>
      </c>
      <c r="F451" s="629">
        <v>1</v>
      </c>
      <c r="G451" s="629">
        <v>1492.58</v>
      </c>
      <c r="H451" s="642">
        <v>1</v>
      </c>
      <c r="I451" s="629"/>
      <c r="J451" s="629"/>
      <c r="K451" s="642">
        <v>0</v>
      </c>
      <c r="L451" s="629">
        <v>1</v>
      </c>
      <c r="M451" s="630">
        <v>1492.58</v>
      </c>
    </row>
    <row r="452" spans="1:13" ht="14.4" customHeight="1" x14ac:dyDescent="0.3">
      <c r="A452" s="625" t="s">
        <v>3028</v>
      </c>
      <c r="B452" s="626" t="s">
        <v>2826</v>
      </c>
      <c r="C452" s="626" t="s">
        <v>3063</v>
      </c>
      <c r="D452" s="626" t="s">
        <v>629</v>
      </c>
      <c r="E452" s="626" t="s">
        <v>1674</v>
      </c>
      <c r="F452" s="629">
        <v>2</v>
      </c>
      <c r="G452" s="629">
        <v>0</v>
      </c>
      <c r="H452" s="642"/>
      <c r="I452" s="629"/>
      <c r="J452" s="629"/>
      <c r="K452" s="642"/>
      <c r="L452" s="629">
        <v>2</v>
      </c>
      <c r="M452" s="630">
        <v>0</v>
      </c>
    </row>
    <row r="453" spans="1:13" ht="14.4" customHeight="1" x14ac:dyDescent="0.3">
      <c r="A453" s="625" t="s">
        <v>3028</v>
      </c>
      <c r="B453" s="626" t="s">
        <v>2826</v>
      </c>
      <c r="C453" s="626" t="s">
        <v>4073</v>
      </c>
      <c r="D453" s="626" t="s">
        <v>629</v>
      </c>
      <c r="E453" s="626" t="s">
        <v>3199</v>
      </c>
      <c r="F453" s="629">
        <v>2</v>
      </c>
      <c r="G453" s="629">
        <v>0</v>
      </c>
      <c r="H453" s="642"/>
      <c r="I453" s="629"/>
      <c r="J453" s="629"/>
      <c r="K453" s="642"/>
      <c r="L453" s="629">
        <v>2</v>
      </c>
      <c r="M453" s="630">
        <v>0</v>
      </c>
    </row>
    <row r="454" spans="1:13" ht="14.4" customHeight="1" x14ac:dyDescent="0.3">
      <c r="A454" s="625" t="s">
        <v>3028</v>
      </c>
      <c r="B454" s="626" t="s">
        <v>2826</v>
      </c>
      <c r="C454" s="626" t="s">
        <v>3395</v>
      </c>
      <c r="D454" s="626" t="s">
        <v>629</v>
      </c>
      <c r="E454" s="626" t="s">
        <v>3396</v>
      </c>
      <c r="F454" s="629">
        <v>1</v>
      </c>
      <c r="G454" s="629">
        <v>0</v>
      </c>
      <c r="H454" s="642"/>
      <c r="I454" s="629"/>
      <c r="J454" s="629"/>
      <c r="K454" s="642"/>
      <c r="L454" s="629">
        <v>1</v>
      </c>
      <c r="M454" s="630">
        <v>0</v>
      </c>
    </row>
    <row r="455" spans="1:13" ht="14.4" customHeight="1" x14ac:dyDescent="0.3">
      <c r="A455" s="625" t="s">
        <v>3028</v>
      </c>
      <c r="B455" s="626" t="s">
        <v>2826</v>
      </c>
      <c r="C455" s="626" t="s">
        <v>1672</v>
      </c>
      <c r="D455" s="626" t="s">
        <v>1673</v>
      </c>
      <c r="E455" s="626" t="s">
        <v>1674</v>
      </c>
      <c r="F455" s="629"/>
      <c r="G455" s="629"/>
      <c r="H455" s="642">
        <v>0</v>
      </c>
      <c r="I455" s="629">
        <v>2</v>
      </c>
      <c r="J455" s="629">
        <v>829.7</v>
      </c>
      <c r="K455" s="642">
        <v>1</v>
      </c>
      <c r="L455" s="629">
        <v>2</v>
      </c>
      <c r="M455" s="630">
        <v>829.7</v>
      </c>
    </row>
    <row r="456" spans="1:13" ht="14.4" customHeight="1" x14ac:dyDescent="0.3">
      <c r="A456" s="625" t="s">
        <v>3028</v>
      </c>
      <c r="B456" s="626" t="s">
        <v>4181</v>
      </c>
      <c r="C456" s="626" t="s">
        <v>3489</v>
      </c>
      <c r="D456" s="626" t="s">
        <v>3490</v>
      </c>
      <c r="E456" s="626" t="s">
        <v>3491</v>
      </c>
      <c r="F456" s="629"/>
      <c r="G456" s="629"/>
      <c r="H456" s="642">
        <v>0</v>
      </c>
      <c r="I456" s="629">
        <v>3</v>
      </c>
      <c r="J456" s="629">
        <v>6355.2899999999991</v>
      </c>
      <c r="K456" s="642">
        <v>1</v>
      </c>
      <c r="L456" s="629">
        <v>3</v>
      </c>
      <c r="M456" s="630">
        <v>6355.2899999999991</v>
      </c>
    </row>
    <row r="457" spans="1:13" ht="14.4" customHeight="1" x14ac:dyDescent="0.3">
      <c r="A457" s="625" t="s">
        <v>3028</v>
      </c>
      <c r="B457" s="626" t="s">
        <v>4182</v>
      </c>
      <c r="C457" s="626" t="s">
        <v>4095</v>
      </c>
      <c r="D457" s="626" t="s">
        <v>3857</v>
      </c>
      <c r="E457" s="626" t="s">
        <v>3482</v>
      </c>
      <c r="F457" s="629"/>
      <c r="G457" s="629"/>
      <c r="H457" s="642">
        <v>0</v>
      </c>
      <c r="I457" s="629">
        <v>2</v>
      </c>
      <c r="J457" s="629">
        <v>13337.66</v>
      </c>
      <c r="K457" s="642">
        <v>1</v>
      </c>
      <c r="L457" s="629">
        <v>2</v>
      </c>
      <c r="M457" s="630">
        <v>13337.66</v>
      </c>
    </row>
    <row r="458" spans="1:13" ht="14.4" customHeight="1" x14ac:dyDescent="0.3">
      <c r="A458" s="625" t="s">
        <v>3028</v>
      </c>
      <c r="B458" s="626" t="s">
        <v>2829</v>
      </c>
      <c r="C458" s="626" t="s">
        <v>1523</v>
      </c>
      <c r="D458" s="626" t="s">
        <v>1524</v>
      </c>
      <c r="E458" s="626" t="s">
        <v>2830</v>
      </c>
      <c r="F458" s="629"/>
      <c r="G458" s="629"/>
      <c r="H458" s="642">
        <v>0</v>
      </c>
      <c r="I458" s="629">
        <v>2</v>
      </c>
      <c r="J458" s="629">
        <v>242.32</v>
      </c>
      <c r="K458" s="642">
        <v>1</v>
      </c>
      <c r="L458" s="629">
        <v>2</v>
      </c>
      <c r="M458" s="630">
        <v>242.32</v>
      </c>
    </row>
    <row r="459" spans="1:13" ht="14.4" customHeight="1" x14ac:dyDescent="0.3">
      <c r="A459" s="625" t="s">
        <v>3028</v>
      </c>
      <c r="B459" s="626" t="s">
        <v>2829</v>
      </c>
      <c r="C459" s="626" t="s">
        <v>1527</v>
      </c>
      <c r="D459" s="626" t="s">
        <v>1524</v>
      </c>
      <c r="E459" s="626" t="s">
        <v>2831</v>
      </c>
      <c r="F459" s="629"/>
      <c r="G459" s="629"/>
      <c r="H459" s="642">
        <v>0</v>
      </c>
      <c r="I459" s="629">
        <v>2</v>
      </c>
      <c r="J459" s="629">
        <v>484.66</v>
      </c>
      <c r="K459" s="642">
        <v>1</v>
      </c>
      <c r="L459" s="629">
        <v>2</v>
      </c>
      <c r="M459" s="630">
        <v>484.66</v>
      </c>
    </row>
    <row r="460" spans="1:13" ht="14.4" customHeight="1" x14ac:dyDescent="0.3">
      <c r="A460" s="625" t="s">
        <v>3028</v>
      </c>
      <c r="B460" s="626" t="s">
        <v>2829</v>
      </c>
      <c r="C460" s="626" t="s">
        <v>4020</v>
      </c>
      <c r="D460" s="626" t="s">
        <v>2594</v>
      </c>
      <c r="E460" s="626" t="s">
        <v>2831</v>
      </c>
      <c r="F460" s="629">
        <v>2</v>
      </c>
      <c r="G460" s="629">
        <v>0</v>
      </c>
      <c r="H460" s="642"/>
      <c r="I460" s="629"/>
      <c r="J460" s="629"/>
      <c r="K460" s="642"/>
      <c r="L460" s="629">
        <v>2</v>
      </c>
      <c r="M460" s="630">
        <v>0</v>
      </c>
    </row>
    <row r="461" spans="1:13" ht="14.4" customHeight="1" x14ac:dyDescent="0.3">
      <c r="A461" s="625" t="s">
        <v>3028</v>
      </c>
      <c r="B461" s="626" t="s">
        <v>4176</v>
      </c>
      <c r="C461" s="626" t="s">
        <v>3155</v>
      </c>
      <c r="D461" s="626" t="s">
        <v>3132</v>
      </c>
      <c r="E461" s="626" t="s">
        <v>1657</v>
      </c>
      <c r="F461" s="629"/>
      <c r="G461" s="629"/>
      <c r="H461" s="642">
        <v>0</v>
      </c>
      <c r="I461" s="629">
        <v>1</v>
      </c>
      <c r="J461" s="629">
        <v>190.87</v>
      </c>
      <c r="K461" s="642">
        <v>1</v>
      </c>
      <c r="L461" s="629">
        <v>1</v>
      </c>
      <c r="M461" s="630">
        <v>190.87</v>
      </c>
    </row>
    <row r="462" spans="1:13" ht="14.4" customHeight="1" x14ac:dyDescent="0.3">
      <c r="A462" s="625" t="s">
        <v>3028</v>
      </c>
      <c r="B462" s="626" t="s">
        <v>2837</v>
      </c>
      <c r="C462" s="626" t="s">
        <v>3060</v>
      </c>
      <c r="D462" s="626" t="s">
        <v>588</v>
      </c>
      <c r="E462" s="626" t="s">
        <v>3061</v>
      </c>
      <c r="F462" s="629">
        <v>1</v>
      </c>
      <c r="G462" s="629">
        <v>0</v>
      </c>
      <c r="H462" s="642"/>
      <c r="I462" s="629"/>
      <c r="J462" s="629"/>
      <c r="K462" s="642"/>
      <c r="L462" s="629">
        <v>1</v>
      </c>
      <c r="M462" s="630">
        <v>0</v>
      </c>
    </row>
    <row r="463" spans="1:13" ht="14.4" customHeight="1" x14ac:dyDescent="0.3">
      <c r="A463" s="625" t="s">
        <v>3028</v>
      </c>
      <c r="B463" s="626" t="s">
        <v>2838</v>
      </c>
      <c r="C463" s="626" t="s">
        <v>3400</v>
      </c>
      <c r="D463" s="626" t="s">
        <v>3357</v>
      </c>
      <c r="E463" s="626" t="s">
        <v>3401</v>
      </c>
      <c r="F463" s="629">
        <v>2</v>
      </c>
      <c r="G463" s="629">
        <v>400.14</v>
      </c>
      <c r="H463" s="642">
        <v>1</v>
      </c>
      <c r="I463" s="629"/>
      <c r="J463" s="629"/>
      <c r="K463" s="642">
        <v>0</v>
      </c>
      <c r="L463" s="629">
        <v>2</v>
      </c>
      <c r="M463" s="630">
        <v>400.14</v>
      </c>
    </row>
    <row r="464" spans="1:13" ht="14.4" customHeight="1" x14ac:dyDescent="0.3">
      <c r="A464" s="625" t="s">
        <v>3028</v>
      </c>
      <c r="B464" s="626" t="s">
        <v>2841</v>
      </c>
      <c r="C464" s="626" t="s">
        <v>3481</v>
      </c>
      <c r="D464" s="626" t="s">
        <v>1581</v>
      </c>
      <c r="E464" s="626" t="s">
        <v>3482</v>
      </c>
      <c r="F464" s="629"/>
      <c r="G464" s="629"/>
      <c r="H464" s="642">
        <v>0</v>
      </c>
      <c r="I464" s="629">
        <v>3</v>
      </c>
      <c r="J464" s="629">
        <v>439.89</v>
      </c>
      <c r="K464" s="642">
        <v>1</v>
      </c>
      <c r="L464" s="629">
        <v>3</v>
      </c>
      <c r="M464" s="630">
        <v>439.89</v>
      </c>
    </row>
    <row r="465" spans="1:13" ht="14.4" customHeight="1" x14ac:dyDescent="0.3">
      <c r="A465" s="625" t="s">
        <v>3028</v>
      </c>
      <c r="B465" s="626" t="s">
        <v>2842</v>
      </c>
      <c r="C465" s="626" t="s">
        <v>3128</v>
      </c>
      <c r="D465" s="626" t="s">
        <v>3196</v>
      </c>
      <c r="E465" s="626"/>
      <c r="F465" s="629">
        <v>1</v>
      </c>
      <c r="G465" s="629">
        <v>0</v>
      </c>
      <c r="H465" s="642"/>
      <c r="I465" s="629"/>
      <c r="J465" s="629"/>
      <c r="K465" s="642"/>
      <c r="L465" s="629">
        <v>1</v>
      </c>
      <c r="M465" s="630">
        <v>0</v>
      </c>
    </row>
    <row r="466" spans="1:13" ht="14.4" customHeight="1" x14ac:dyDescent="0.3">
      <c r="A466" s="625" t="s">
        <v>3028</v>
      </c>
      <c r="B466" s="626" t="s">
        <v>2842</v>
      </c>
      <c r="C466" s="626" t="s">
        <v>564</v>
      </c>
      <c r="D466" s="626" t="s">
        <v>2843</v>
      </c>
      <c r="E466" s="626" t="s">
        <v>2844</v>
      </c>
      <c r="F466" s="629">
        <v>2</v>
      </c>
      <c r="G466" s="629">
        <v>62.86</v>
      </c>
      <c r="H466" s="642">
        <v>1</v>
      </c>
      <c r="I466" s="629"/>
      <c r="J466" s="629"/>
      <c r="K466" s="642">
        <v>0</v>
      </c>
      <c r="L466" s="629">
        <v>2</v>
      </c>
      <c r="M466" s="630">
        <v>62.86</v>
      </c>
    </row>
    <row r="467" spans="1:13" ht="14.4" customHeight="1" x14ac:dyDescent="0.3">
      <c r="A467" s="625" t="s">
        <v>3028</v>
      </c>
      <c r="B467" s="626" t="s">
        <v>2842</v>
      </c>
      <c r="C467" s="626" t="s">
        <v>3380</v>
      </c>
      <c r="D467" s="626" t="s">
        <v>2843</v>
      </c>
      <c r="E467" s="626" t="s">
        <v>3381</v>
      </c>
      <c r="F467" s="629">
        <v>1</v>
      </c>
      <c r="G467" s="629">
        <v>0</v>
      </c>
      <c r="H467" s="642"/>
      <c r="I467" s="629"/>
      <c r="J467" s="629"/>
      <c r="K467" s="642"/>
      <c r="L467" s="629">
        <v>1</v>
      </c>
      <c r="M467" s="630">
        <v>0</v>
      </c>
    </row>
    <row r="468" spans="1:13" ht="14.4" customHeight="1" x14ac:dyDescent="0.3">
      <c r="A468" s="625" t="s">
        <v>3028</v>
      </c>
      <c r="B468" s="626" t="s">
        <v>2842</v>
      </c>
      <c r="C468" s="626" t="s">
        <v>1574</v>
      </c>
      <c r="D468" s="626" t="s">
        <v>1575</v>
      </c>
      <c r="E468" s="626" t="s">
        <v>604</v>
      </c>
      <c r="F468" s="629"/>
      <c r="G468" s="629"/>
      <c r="H468" s="642">
        <v>0</v>
      </c>
      <c r="I468" s="629">
        <v>9</v>
      </c>
      <c r="J468" s="629">
        <v>404.01</v>
      </c>
      <c r="K468" s="642">
        <v>1</v>
      </c>
      <c r="L468" s="629">
        <v>9</v>
      </c>
      <c r="M468" s="630">
        <v>404.01</v>
      </c>
    </row>
    <row r="469" spans="1:13" ht="14.4" customHeight="1" x14ac:dyDescent="0.3">
      <c r="A469" s="625" t="s">
        <v>3028</v>
      </c>
      <c r="B469" s="626" t="s">
        <v>2842</v>
      </c>
      <c r="C469" s="626" t="s">
        <v>3152</v>
      </c>
      <c r="D469" s="626" t="s">
        <v>3153</v>
      </c>
      <c r="E469" s="626" t="s">
        <v>1720</v>
      </c>
      <c r="F469" s="629"/>
      <c r="G469" s="629"/>
      <c r="H469" s="642">
        <v>0</v>
      </c>
      <c r="I469" s="629">
        <v>1</v>
      </c>
      <c r="J469" s="629">
        <v>60.02</v>
      </c>
      <c r="K469" s="642">
        <v>1</v>
      </c>
      <c r="L469" s="629">
        <v>1</v>
      </c>
      <c r="M469" s="630">
        <v>60.02</v>
      </c>
    </row>
    <row r="470" spans="1:13" ht="14.4" customHeight="1" x14ac:dyDescent="0.3">
      <c r="A470" s="625" t="s">
        <v>3028</v>
      </c>
      <c r="B470" s="626" t="s">
        <v>2842</v>
      </c>
      <c r="C470" s="626" t="s">
        <v>3228</v>
      </c>
      <c r="D470" s="626" t="s">
        <v>3229</v>
      </c>
      <c r="E470" s="626" t="s">
        <v>604</v>
      </c>
      <c r="F470" s="629">
        <v>8</v>
      </c>
      <c r="G470" s="629">
        <v>359.12</v>
      </c>
      <c r="H470" s="642">
        <v>1</v>
      </c>
      <c r="I470" s="629"/>
      <c r="J470" s="629"/>
      <c r="K470" s="642">
        <v>0</v>
      </c>
      <c r="L470" s="629">
        <v>8</v>
      </c>
      <c r="M470" s="630">
        <v>359.12</v>
      </c>
    </row>
    <row r="471" spans="1:13" ht="14.4" customHeight="1" x14ac:dyDescent="0.3">
      <c r="A471" s="625" t="s">
        <v>3028</v>
      </c>
      <c r="B471" s="626" t="s">
        <v>2845</v>
      </c>
      <c r="C471" s="626" t="s">
        <v>4069</v>
      </c>
      <c r="D471" s="626" t="s">
        <v>4070</v>
      </c>
      <c r="E471" s="626" t="s">
        <v>4071</v>
      </c>
      <c r="F471" s="629">
        <v>2</v>
      </c>
      <c r="G471" s="629">
        <v>0</v>
      </c>
      <c r="H471" s="642"/>
      <c r="I471" s="629"/>
      <c r="J471" s="629"/>
      <c r="K471" s="642"/>
      <c r="L471" s="629">
        <v>2</v>
      </c>
      <c r="M471" s="630">
        <v>0</v>
      </c>
    </row>
    <row r="472" spans="1:13" ht="14.4" customHeight="1" x14ac:dyDescent="0.3">
      <c r="A472" s="625" t="s">
        <v>3028</v>
      </c>
      <c r="B472" s="626" t="s">
        <v>2846</v>
      </c>
      <c r="C472" s="626" t="s">
        <v>1659</v>
      </c>
      <c r="D472" s="626" t="s">
        <v>1660</v>
      </c>
      <c r="E472" s="626" t="s">
        <v>1661</v>
      </c>
      <c r="F472" s="629"/>
      <c r="G472" s="629"/>
      <c r="H472" s="642">
        <v>0</v>
      </c>
      <c r="I472" s="629">
        <v>1</v>
      </c>
      <c r="J472" s="629">
        <v>203.07</v>
      </c>
      <c r="K472" s="642">
        <v>1</v>
      </c>
      <c r="L472" s="629">
        <v>1</v>
      </c>
      <c r="M472" s="630">
        <v>203.07</v>
      </c>
    </row>
    <row r="473" spans="1:13" ht="14.4" customHeight="1" x14ac:dyDescent="0.3">
      <c r="A473" s="625" t="s">
        <v>3028</v>
      </c>
      <c r="B473" s="626" t="s">
        <v>2846</v>
      </c>
      <c r="C473" s="626" t="s">
        <v>4021</v>
      </c>
      <c r="D473" s="626" t="s">
        <v>3035</v>
      </c>
      <c r="E473" s="626" t="s">
        <v>4022</v>
      </c>
      <c r="F473" s="629">
        <v>1</v>
      </c>
      <c r="G473" s="629">
        <v>0</v>
      </c>
      <c r="H473" s="642"/>
      <c r="I473" s="629"/>
      <c r="J473" s="629"/>
      <c r="K473" s="642"/>
      <c r="L473" s="629">
        <v>1</v>
      </c>
      <c r="M473" s="630">
        <v>0</v>
      </c>
    </row>
    <row r="474" spans="1:13" ht="14.4" customHeight="1" x14ac:dyDescent="0.3">
      <c r="A474" s="625" t="s">
        <v>3028</v>
      </c>
      <c r="B474" s="626" t="s">
        <v>2846</v>
      </c>
      <c r="C474" s="626" t="s">
        <v>3667</v>
      </c>
      <c r="D474" s="626" t="s">
        <v>3126</v>
      </c>
      <c r="E474" s="626" t="s">
        <v>3403</v>
      </c>
      <c r="F474" s="629">
        <v>1</v>
      </c>
      <c r="G474" s="629">
        <v>270.69</v>
      </c>
      <c r="H474" s="642">
        <v>1</v>
      </c>
      <c r="I474" s="629"/>
      <c r="J474" s="629"/>
      <c r="K474" s="642">
        <v>0</v>
      </c>
      <c r="L474" s="629">
        <v>1</v>
      </c>
      <c r="M474" s="630">
        <v>270.69</v>
      </c>
    </row>
    <row r="475" spans="1:13" ht="14.4" customHeight="1" x14ac:dyDescent="0.3">
      <c r="A475" s="625" t="s">
        <v>3028</v>
      </c>
      <c r="B475" s="626" t="s">
        <v>2847</v>
      </c>
      <c r="C475" s="626" t="s">
        <v>3402</v>
      </c>
      <c r="D475" s="626" t="s">
        <v>3317</v>
      </c>
      <c r="E475" s="626" t="s">
        <v>3403</v>
      </c>
      <c r="F475" s="629"/>
      <c r="G475" s="629"/>
      <c r="H475" s="642">
        <v>0</v>
      </c>
      <c r="I475" s="629">
        <v>1</v>
      </c>
      <c r="J475" s="629">
        <v>138.46</v>
      </c>
      <c r="K475" s="642">
        <v>1</v>
      </c>
      <c r="L475" s="629">
        <v>1</v>
      </c>
      <c r="M475" s="630">
        <v>138.46</v>
      </c>
    </row>
    <row r="476" spans="1:13" ht="14.4" customHeight="1" x14ac:dyDescent="0.3">
      <c r="A476" s="625" t="s">
        <v>3028</v>
      </c>
      <c r="B476" s="626" t="s">
        <v>2847</v>
      </c>
      <c r="C476" s="626" t="s">
        <v>1722</v>
      </c>
      <c r="D476" s="626" t="s">
        <v>1723</v>
      </c>
      <c r="E476" s="626" t="s">
        <v>1724</v>
      </c>
      <c r="F476" s="629"/>
      <c r="G476" s="629"/>
      <c r="H476" s="642">
        <v>0</v>
      </c>
      <c r="I476" s="629">
        <v>3</v>
      </c>
      <c r="J476" s="629">
        <v>166.14000000000001</v>
      </c>
      <c r="K476" s="642">
        <v>1</v>
      </c>
      <c r="L476" s="629">
        <v>3</v>
      </c>
      <c r="M476" s="630">
        <v>166.14000000000001</v>
      </c>
    </row>
    <row r="477" spans="1:13" ht="14.4" customHeight="1" x14ac:dyDescent="0.3">
      <c r="A477" s="625" t="s">
        <v>3028</v>
      </c>
      <c r="B477" s="626" t="s">
        <v>2847</v>
      </c>
      <c r="C477" s="626" t="s">
        <v>1770</v>
      </c>
      <c r="D477" s="626" t="s">
        <v>1723</v>
      </c>
      <c r="E477" s="626" t="s">
        <v>1771</v>
      </c>
      <c r="F477" s="629"/>
      <c r="G477" s="629"/>
      <c r="H477" s="642">
        <v>0</v>
      </c>
      <c r="I477" s="629">
        <v>1</v>
      </c>
      <c r="J477" s="629">
        <v>184.61</v>
      </c>
      <c r="K477" s="642">
        <v>1</v>
      </c>
      <c r="L477" s="629">
        <v>1</v>
      </c>
      <c r="M477" s="630">
        <v>184.61</v>
      </c>
    </row>
    <row r="478" spans="1:13" ht="14.4" customHeight="1" x14ac:dyDescent="0.3">
      <c r="A478" s="625" t="s">
        <v>3028</v>
      </c>
      <c r="B478" s="626" t="s">
        <v>3001</v>
      </c>
      <c r="C478" s="626" t="s">
        <v>4133</v>
      </c>
      <c r="D478" s="626" t="s">
        <v>3905</v>
      </c>
      <c r="E478" s="626" t="s">
        <v>4134</v>
      </c>
      <c r="F478" s="629">
        <v>1</v>
      </c>
      <c r="G478" s="629">
        <v>0</v>
      </c>
      <c r="H478" s="642"/>
      <c r="I478" s="629"/>
      <c r="J478" s="629"/>
      <c r="K478" s="642"/>
      <c r="L478" s="629">
        <v>1</v>
      </c>
      <c r="M478" s="630">
        <v>0</v>
      </c>
    </row>
    <row r="479" spans="1:13" ht="14.4" customHeight="1" x14ac:dyDescent="0.3">
      <c r="A479" s="625" t="s">
        <v>3028</v>
      </c>
      <c r="B479" s="626" t="s">
        <v>3001</v>
      </c>
      <c r="C479" s="626" t="s">
        <v>3904</v>
      </c>
      <c r="D479" s="626" t="s">
        <v>3905</v>
      </c>
      <c r="E479" s="626" t="s">
        <v>3906</v>
      </c>
      <c r="F479" s="629">
        <v>1</v>
      </c>
      <c r="G479" s="629">
        <v>525.88</v>
      </c>
      <c r="H479" s="642">
        <v>1</v>
      </c>
      <c r="I479" s="629"/>
      <c r="J479" s="629"/>
      <c r="K479" s="642">
        <v>0</v>
      </c>
      <c r="L479" s="629">
        <v>1</v>
      </c>
      <c r="M479" s="630">
        <v>525.88</v>
      </c>
    </row>
    <row r="480" spans="1:13" ht="14.4" customHeight="1" x14ac:dyDescent="0.3">
      <c r="A480" s="625" t="s">
        <v>3028</v>
      </c>
      <c r="B480" s="626" t="s">
        <v>3001</v>
      </c>
      <c r="C480" s="626" t="s">
        <v>3907</v>
      </c>
      <c r="D480" s="626" t="s">
        <v>3340</v>
      </c>
      <c r="E480" s="626" t="s">
        <v>3908</v>
      </c>
      <c r="F480" s="629"/>
      <c r="G480" s="629"/>
      <c r="H480" s="642">
        <v>0</v>
      </c>
      <c r="I480" s="629">
        <v>2</v>
      </c>
      <c r="J480" s="629">
        <v>777.72</v>
      </c>
      <c r="K480" s="642">
        <v>1</v>
      </c>
      <c r="L480" s="629">
        <v>2</v>
      </c>
      <c r="M480" s="630">
        <v>777.72</v>
      </c>
    </row>
    <row r="481" spans="1:13" ht="14.4" customHeight="1" x14ac:dyDescent="0.3">
      <c r="A481" s="625" t="s">
        <v>3028</v>
      </c>
      <c r="B481" s="626" t="s">
        <v>3001</v>
      </c>
      <c r="C481" s="626" t="s">
        <v>3411</v>
      </c>
      <c r="D481" s="626" t="s">
        <v>3412</v>
      </c>
      <c r="E481" s="626" t="s">
        <v>3413</v>
      </c>
      <c r="F481" s="629">
        <v>1</v>
      </c>
      <c r="G481" s="629">
        <v>157.76</v>
      </c>
      <c r="H481" s="642">
        <v>1</v>
      </c>
      <c r="I481" s="629"/>
      <c r="J481" s="629"/>
      <c r="K481" s="642">
        <v>0</v>
      </c>
      <c r="L481" s="629">
        <v>1</v>
      </c>
      <c r="M481" s="630">
        <v>157.76</v>
      </c>
    </row>
    <row r="482" spans="1:13" ht="14.4" customHeight="1" x14ac:dyDescent="0.3">
      <c r="A482" s="625" t="s">
        <v>3028</v>
      </c>
      <c r="B482" s="626" t="s">
        <v>3001</v>
      </c>
      <c r="C482" s="626" t="s">
        <v>3909</v>
      </c>
      <c r="D482" s="626" t="s">
        <v>3412</v>
      </c>
      <c r="E482" s="626" t="s">
        <v>3906</v>
      </c>
      <c r="F482" s="629">
        <v>3</v>
      </c>
      <c r="G482" s="629">
        <v>1303.5999999999999</v>
      </c>
      <c r="H482" s="642">
        <v>1</v>
      </c>
      <c r="I482" s="629"/>
      <c r="J482" s="629"/>
      <c r="K482" s="642">
        <v>0</v>
      </c>
      <c r="L482" s="629">
        <v>3</v>
      </c>
      <c r="M482" s="630">
        <v>1303.5999999999999</v>
      </c>
    </row>
    <row r="483" spans="1:13" ht="14.4" customHeight="1" x14ac:dyDescent="0.3">
      <c r="A483" s="625" t="s">
        <v>3028</v>
      </c>
      <c r="B483" s="626" t="s">
        <v>4190</v>
      </c>
      <c r="C483" s="626" t="s">
        <v>4075</v>
      </c>
      <c r="D483" s="626" t="s">
        <v>4076</v>
      </c>
      <c r="E483" s="626" t="s">
        <v>3403</v>
      </c>
      <c r="F483" s="629">
        <v>1</v>
      </c>
      <c r="G483" s="629">
        <v>252.88</v>
      </c>
      <c r="H483" s="642">
        <v>1</v>
      </c>
      <c r="I483" s="629"/>
      <c r="J483" s="629"/>
      <c r="K483" s="642">
        <v>0</v>
      </c>
      <c r="L483" s="629">
        <v>1</v>
      </c>
      <c r="M483" s="630">
        <v>252.88</v>
      </c>
    </row>
    <row r="484" spans="1:13" ht="14.4" customHeight="1" x14ac:dyDescent="0.3">
      <c r="A484" s="625" t="s">
        <v>3028</v>
      </c>
      <c r="B484" s="626" t="s">
        <v>2850</v>
      </c>
      <c r="C484" s="626" t="s">
        <v>3404</v>
      </c>
      <c r="D484" s="626" t="s">
        <v>1402</v>
      </c>
      <c r="E484" s="626" t="s">
        <v>3405</v>
      </c>
      <c r="F484" s="629">
        <v>1</v>
      </c>
      <c r="G484" s="629">
        <v>0</v>
      </c>
      <c r="H484" s="642"/>
      <c r="I484" s="629"/>
      <c r="J484" s="629"/>
      <c r="K484" s="642"/>
      <c r="L484" s="629">
        <v>1</v>
      </c>
      <c r="M484" s="630">
        <v>0</v>
      </c>
    </row>
    <row r="485" spans="1:13" ht="14.4" customHeight="1" x14ac:dyDescent="0.3">
      <c r="A485" s="625" t="s">
        <v>3028</v>
      </c>
      <c r="B485" s="626" t="s">
        <v>2850</v>
      </c>
      <c r="C485" s="626" t="s">
        <v>1401</v>
      </c>
      <c r="D485" s="626" t="s">
        <v>1402</v>
      </c>
      <c r="E485" s="626" t="s">
        <v>2851</v>
      </c>
      <c r="F485" s="629">
        <v>1</v>
      </c>
      <c r="G485" s="629">
        <v>404.5</v>
      </c>
      <c r="H485" s="642">
        <v>1</v>
      </c>
      <c r="I485" s="629"/>
      <c r="J485" s="629"/>
      <c r="K485" s="642">
        <v>0</v>
      </c>
      <c r="L485" s="629">
        <v>1</v>
      </c>
      <c r="M485" s="630">
        <v>404.5</v>
      </c>
    </row>
    <row r="486" spans="1:13" ht="14.4" customHeight="1" x14ac:dyDescent="0.3">
      <c r="A486" s="625" t="s">
        <v>3028</v>
      </c>
      <c r="B486" s="626" t="s">
        <v>2850</v>
      </c>
      <c r="C486" s="626" t="s">
        <v>4086</v>
      </c>
      <c r="D486" s="626" t="s">
        <v>1402</v>
      </c>
      <c r="E486" s="626" t="s">
        <v>4087</v>
      </c>
      <c r="F486" s="629">
        <v>1</v>
      </c>
      <c r="G486" s="629">
        <v>0</v>
      </c>
      <c r="H486" s="642"/>
      <c r="I486" s="629"/>
      <c r="J486" s="629"/>
      <c r="K486" s="642"/>
      <c r="L486" s="629">
        <v>1</v>
      </c>
      <c r="M486" s="630">
        <v>0</v>
      </c>
    </row>
    <row r="487" spans="1:13" ht="14.4" customHeight="1" x14ac:dyDescent="0.3">
      <c r="A487" s="625" t="s">
        <v>3028</v>
      </c>
      <c r="B487" s="626" t="s">
        <v>2852</v>
      </c>
      <c r="C487" s="626" t="s">
        <v>3407</v>
      </c>
      <c r="D487" s="626" t="s">
        <v>2853</v>
      </c>
      <c r="E487" s="626" t="s">
        <v>3408</v>
      </c>
      <c r="F487" s="629">
        <v>1</v>
      </c>
      <c r="G487" s="629">
        <v>404.5</v>
      </c>
      <c r="H487" s="642">
        <v>1</v>
      </c>
      <c r="I487" s="629"/>
      <c r="J487" s="629"/>
      <c r="K487" s="642">
        <v>0</v>
      </c>
      <c r="L487" s="629">
        <v>1</v>
      </c>
      <c r="M487" s="630">
        <v>404.5</v>
      </c>
    </row>
    <row r="488" spans="1:13" ht="14.4" customHeight="1" x14ac:dyDescent="0.3">
      <c r="A488" s="625" t="s">
        <v>3028</v>
      </c>
      <c r="B488" s="626" t="s">
        <v>2860</v>
      </c>
      <c r="C488" s="626" t="s">
        <v>3406</v>
      </c>
      <c r="D488" s="626" t="s">
        <v>2861</v>
      </c>
      <c r="E488" s="626" t="s">
        <v>3096</v>
      </c>
      <c r="F488" s="629">
        <v>1</v>
      </c>
      <c r="G488" s="629">
        <v>0</v>
      </c>
      <c r="H488" s="642"/>
      <c r="I488" s="629"/>
      <c r="J488" s="629"/>
      <c r="K488" s="642"/>
      <c r="L488" s="629">
        <v>1</v>
      </c>
      <c r="M488" s="630">
        <v>0</v>
      </c>
    </row>
    <row r="489" spans="1:13" ht="14.4" customHeight="1" x14ac:dyDescent="0.3">
      <c r="A489" s="625" t="s">
        <v>3028</v>
      </c>
      <c r="B489" s="626" t="s">
        <v>2860</v>
      </c>
      <c r="C489" s="626" t="s">
        <v>3094</v>
      </c>
      <c r="D489" s="626" t="s">
        <v>3095</v>
      </c>
      <c r="E489" s="626" t="s">
        <v>3096</v>
      </c>
      <c r="F489" s="629">
        <v>1</v>
      </c>
      <c r="G489" s="629">
        <v>0</v>
      </c>
      <c r="H489" s="642"/>
      <c r="I489" s="629"/>
      <c r="J489" s="629"/>
      <c r="K489" s="642"/>
      <c r="L489" s="629">
        <v>1</v>
      </c>
      <c r="M489" s="630">
        <v>0</v>
      </c>
    </row>
    <row r="490" spans="1:13" ht="14.4" customHeight="1" x14ac:dyDescent="0.3">
      <c r="A490" s="625" t="s">
        <v>3028</v>
      </c>
      <c r="B490" s="626" t="s">
        <v>4178</v>
      </c>
      <c r="C490" s="626" t="s">
        <v>4088</v>
      </c>
      <c r="D490" s="626" t="s">
        <v>3213</v>
      </c>
      <c r="E490" s="626" t="s">
        <v>1119</v>
      </c>
      <c r="F490" s="629">
        <v>1</v>
      </c>
      <c r="G490" s="629">
        <v>0</v>
      </c>
      <c r="H490" s="642"/>
      <c r="I490" s="629"/>
      <c r="J490" s="629"/>
      <c r="K490" s="642"/>
      <c r="L490" s="629">
        <v>1</v>
      </c>
      <c r="M490" s="630">
        <v>0</v>
      </c>
    </row>
    <row r="491" spans="1:13" ht="14.4" customHeight="1" x14ac:dyDescent="0.3">
      <c r="A491" s="625" t="s">
        <v>3028</v>
      </c>
      <c r="B491" s="626" t="s">
        <v>4178</v>
      </c>
      <c r="C491" s="626" t="s">
        <v>4089</v>
      </c>
      <c r="D491" s="626" t="s">
        <v>3837</v>
      </c>
      <c r="E491" s="626" t="s">
        <v>3540</v>
      </c>
      <c r="F491" s="629"/>
      <c r="G491" s="629"/>
      <c r="H491" s="642">
        <v>0</v>
      </c>
      <c r="I491" s="629">
        <v>2</v>
      </c>
      <c r="J491" s="629">
        <v>851.06</v>
      </c>
      <c r="K491" s="642">
        <v>1</v>
      </c>
      <c r="L491" s="629">
        <v>2</v>
      </c>
      <c r="M491" s="630">
        <v>851.06</v>
      </c>
    </row>
    <row r="492" spans="1:13" ht="14.4" customHeight="1" x14ac:dyDescent="0.3">
      <c r="A492" s="625" t="s">
        <v>3028</v>
      </c>
      <c r="B492" s="626" t="s">
        <v>4178</v>
      </c>
      <c r="C492" s="626" t="s">
        <v>4090</v>
      </c>
      <c r="D492" s="626" t="s">
        <v>4091</v>
      </c>
      <c r="E492" s="626" t="s">
        <v>800</v>
      </c>
      <c r="F492" s="629">
        <v>1</v>
      </c>
      <c r="G492" s="629">
        <v>0</v>
      </c>
      <c r="H492" s="642"/>
      <c r="I492" s="629"/>
      <c r="J492" s="629"/>
      <c r="K492" s="642"/>
      <c r="L492" s="629">
        <v>1</v>
      </c>
      <c r="M492" s="630">
        <v>0</v>
      </c>
    </row>
    <row r="493" spans="1:13" ht="14.4" customHeight="1" x14ac:dyDescent="0.3">
      <c r="A493" s="625" t="s">
        <v>3028</v>
      </c>
      <c r="B493" s="626" t="s">
        <v>2863</v>
      </c>
      <c r="C493" s="626" t="s">
        <v>3891</v>
      </c>
      <c r="D493" s="626" t="s">
        <v>3223</v>
      </c>
      <c r="E493" s="626" t="s">
        <v>3892</v>
      </c>
      <c r="F493" s="629"/>
      <c r="G493" s="629"/>
      <c r="H493" s="642">
        <v>0</v>
      </c>
      <c r="I493" s="629">
        <v>1</v>
      </c>
      <c r="J493" s="629">
        <v>479.04</v>
      </c>
      <c r="K493" s="642">
        <v>1</v>
      </c>
      <c r="L493" s="629">
        <v>1</v>
      </c>
      <c r="M493" s="630">
        <v>479.04</v>
      </c>
    </row>
    <row r="494" spans="1:13" ht="14.4" customHeight="1" x14ac:dyDescent="0.3">
      <c r="A494" s="625" t="s">
        <v>3028</v>
      </c>
      <c r="B494" s="626" t="s">
        <v>2863</v>
      </c>
      <c r="C494" s="626" t="s">
        <v>3110</v>
      </c>
      <c r="D494" s="626" t="s">
        <v>3109</v>
      </c>
      <c r="E494" s="626" t="s">
        <v>3111</v>
      </c>
      <c r="F494" s="629">
        <v>3</v>
      </c>
      <c r="G494" s="629">
        <v>431.13</v>
      </c>
      <c r="H494" s="642">
        <v>1</v>
      </c>
      <c r="I494" s="629"/>
      <c r="J494" s="629"/>
      <c r="K494" s="642">
        <v>0</v>
      </c>
      <c r="L494" s="629">
        <v>3</v>
      </c>
      <c r="M494" s="630">
        <v>431.13</v>
      </c>
    </row>
    <row r="495" spans="1:13" ht="14.4" customHeight="1" x14ac:dyDescent="0.3">
      <c r="A495" s="625" t="s">
        <v>3028</v>
      </c>
      <c r="B495" s="626" t="s">
        <v>2863</v>
      </c>
      <c r="C495" s="626" t="s">
        <v>3894</v>
      </c>
      <c r="D495" s="626" t="s">
        <v>577</v>
      </c>
      <c r="E495" s="626" t="s">
        <v>3895</v>
      </c>
      <c r="F495" s="629">
        <v>3</v>
      </c>
      <c r="G495" s="629">
        <v>1408.41</v>
      </c>
      <c r="H495" s="642">
        <v>1</v>
      </c>
      <c r="I495" s="629"/>
      <c r="J495" s="629"/>
      <c r="K495" s="642">
        <v>0</v>
      </c>
      <c r="L495" s="629">
        <v>3</v>
      </c>
      <c r="M495" s="630">
        <v>1408.41</v>
      </c>
    </row>
    <row r="496" spans="1:13" ht="14.4" customHeight="1" x14ac:dyDescent="0.3">
      <c r="A496" s="625" t="s">
        <v>3028</v>
      </c>
      <c r="B496" s="626" t="s">
        <v>2864</v>
      </c>
      <c r="C496" s="626" t="s">
        <v>3379</v>
      </c>
      <c r="D496" s="626" t="s">
        <v>3045</v>
      </c>
      <c r="E496" s="626" t="s">
        <v>3215</v>
      </c>
      <c r="F496" s="629">
        <v>1</v>
      </c>
      <c r="G496" s="629">
        <v>787.03</v>
      </c>
      <c r="H496" s="642">
        <v>1</v>
      </c>
      <c r="I496" s="629"/>
      <c r="J496" s="629"/>
      <c r="K496" s="642">
        <v>0</v>
      </c>
      <c r="L496" s="629">
        <v>1</v>
      </c>
      <c r="M496" s="630">
        <v>787.03</v>
      </c>
    </row>
    <row r="497" spans="1:13" ht="14.4" customHeight="1" x14ac:dyDescent="0.3">
      <c r="A497" s="625" t="s">
        <v>3028</v>
      </c>
      <c r="B497" s="626" t="s">
        <v>2864</v>
      </c>
      <c r="C497" s="626" t="s">
        <v>4023</v>
      </c>
      <c r="D497" s="626" t="s">
        <v>4024</v>
      </c>
      <c r="E497" s="626" t="s">
        <v>3215</v>
      </c>
      <c r="F497" s="629">
        <v>1</v>
      </c>
      <c r="G497" s="629">
        <v>787.03</v>
      </c>
      <c r="H497" s="642">
        <v>1</v>
      </c>
      <c r="I497" s="629"/>
      <c r="J497" s="629"/>
      <c r="K497" s="642">
        <v>0</v>
      </c>
      <c r="L497" s="629">
        <v>1</v>
      </c>
      <c r="M497" s="630">
        <v>787.03</v>
      </c>
    </row>
    <row r="498" spans="1:13" ht="14.4" customHeight="1" x14ac:dyDescent="0.3">
      <c r="A498" s="625" t="s">
        <v>3028</v>
      </c>
      <c r="B498" s="626" t="s">
        <v>2864</v>
      </c>
      <c r="C498" s="626" t="s">
        <v>4025</v>
      </c>
      <c r="D498" s="626" t="s">
        <v>2865</v>
      </c>
      <c r="E498" s="626" t="s">
        <v>3215</v>
      </c>
      <c r="F498" s="629">
        <v>1</v>
      </c>
      <c r="G498" s="629">
        <v>0</v>
      </c>
      <c r="H498" s="642"/>
      <c r="I498" s="629"/>
      <c r="J498" s="629"/>
      <c r="K498" s="642"/>
      <c r="L498" s="629">
        <v>1</v>
      </c>
      <c r="M498" s="630">
        <v>0</v>
      </c>
    </row>
    <row r="499" spans="1:13" ht="14.4" customHeight="1" x14ac:dyDescent="0.3">
      <c r="A499" s="625" t="s">
        <v>3028</v>
      </c>
      <c r="B499" s="626" t="s">
        <v>2864</v>
      </c>
      <c r="C499" s="626" t="s">
        <v>3042</v>
      </c>
      <c r="D499" s="626" t="s">
        <v>1712</v>
      </c>
      <c r="E499" s="626" t="s">
        <v>3043</v>
      </c>
      <c r="F499" s="629">
        <v>1</v>
      </c>
      <c r="G499" s="629">
        <v>0</v>
      </c>
      <c r="H499" s="642"/>
      <c r="I499" s="629"/>
      <c r="J499" s="629"/>
      <c r="K499" s="642"/>
      <c r="L499" s="629">
        <v>1</v>
      </c>
      <c r="M499" s="630">
        <v>0</v>
      </c>
    </row>
    <row r="500" spans="1:13" ht="14.4" customHeight="1" x14ac:dyDescent="0.3">
      <c r="A500" s="625" t="s">
        <v>3028</v>
      </c>
      <c r="B500" s="626" t="s">
        <v>2864</v>
      </c>
      <c r="C500" s="626" t="s">
        <v>3473</v>
      </c>
      <c r="D500" s="626" t="s">
        <v>3045</v>
      </c>
      <c r="E500" s="626" t="s">
        <v>3215</v>
      </c>
      <c r="F500" s="629">
        <v>1</v>
      </c>
      <c r="G500" s="629">
        <v>787.03</v>
      </c>
      <c r="H500" s="642">
        <v>1</v>
      </c>
      <c r="I500" s="629"/>
      <c r="J500" s="629"/>
      <c r="K500" s="642">
        <v>0</v>
      </c>
      <c r="L500" s="629">
        <v>1</v>
      </c>
      <c r="M500" s="630">
        <v>787.03</v>
      </c>
    </row>
    <row r="501" spans="1:13" ht="14.4" customHeight="1" x14ac:dyDescent="0.3">
      <c r="A501" s="625" t="s">
        <v>3028</v>
      </c>
      <c r="B501" s="626" t="s">
        <v>2864</v>
      </c>
      <c r="C501" s="626" t="s">
        <v>1626</v>
      </c>
      <c r="D501" s="626" t="s">
        <v>2865</v>
      </c>
      <c r="E501" s="626" t="s">
        <v>601</v>
      </c>
      <c r="F501" s="629"/>
      <c r="G501" s="629"/>
      <c r="H501" s="642">
        <v>0</v>
      </c>
      <c r="I501" s="629">
        <v>1</v>
      </c>
      <c r="J501" s="629">
        <v>238.81</v>
      </c>
      <c r="K501" s="642">
        <v>1</v>
      </c>
      <c r="L501" s="629">
        <v>1</v>
      </c>
      <c r="M501" s="630">
        <v>238.81</v>
      </c>
    </row>
    <row r="502" spans="1:13" ht="14.4" customHeight="1" x14ac:dyDescent="0.3">
      <c r="A502" s="625" t="s">
        <v>3028</v>
      </c>
      <c r="B502" s="626" t="s">
        <v>2864</v>
      </c>
      <c r="C502" s="626" t="s">
        <v>3377</v>
      </c>
      <c r="D502" s="626" t="s">
        <v>3378</v>
      </c>
      <c r="E502" s="626" t="s">
        <v>1582</v>
      </c>
      <c r="F502" s="629">
        <v>1</v>
      </c>
      <c r="G502" s="629">
        <v>0</v>
      </c>
      <c r="H502" s="642"/>
      <c r="I502" s="629"/>
      <c r="J502" s="629"/>
      <c r="K502" s="642"/>
      <c r="L502" s="629">
        <v>1</v>
      </c>
      <c r="M502" s="630">
        <v>0</v>
      </c>
    </row>
    <row r="503" spans="1:13" ht="14.4" customHeight="1" x14ac:dyDescent="0.3">
      <c r="A503" s="625" t="s">
        <v>3028</v>
      </c>
      <c r="B503" s="626" t="s">
        <v>2867</v>
      </c>
      <c r="C503" s="626" t="s">
        <v>1648</v>
      </c>
      <c r="D503" s="626" t="s">
        <v>1649</v>
      </c>
      <c r="E503" s="626" t="s">
        <v>601</v>
      </c>
      <c r="F503" s="629"/>
      <c r="G503" s="629"/>
      <c r="H503" s="642">
        <v>0</v>
      </c>
      <c r="I503" s="629">
        <v>4</v>
      </c>
      <c r="J503" s="629">
        <v>1469.64</v>
      </c>
      <c r="K503" s="642">
        <v>1</v>
      </c>
      <c r="L503" s="629">
        <v>4</v>
      </c>
      <c r="M503" s="630">
        <v>1469.64</v>
      </c>
    </row>
    <row r="504" spans="1:13" ht="14.4" customHeight="1" x14ac:dyDescent="0.3">
      <c r="A504" s="625" t="s">
        <v>3028</v>
      </c>
      <c r="B504" s="626" t="s">
        <v>2867</v>
      </c>
      <c r="C504" s="626" t="s">
        <v>3214</v>
      </c>
      <c r="D504" s="626" t="s">
        <v>1649</v>
      </c>
      <c r="E504" s="626" t="s">
        <v>3215</v>
      </c>
      <c r="F504" s="629"/>
      <c r="G504" s="629"/>
      <c r="H504" s="642">
        <v>0</v>
      </c>
      <c r="I504" s="629">
        <v>2</v>
      </c>
      <c r="J504" s="629">
        <v>2151.5100000000002</v>
      </c>
      <c r="K504" s="642">
        <v>1</v>
      </c>
      <c r="L504" s="629">
        <v>2</v>
      </c>
      <c r="M504" s="630">
        <v>2151.5100000000002</v>
      </c>
    </row>
    <row r="505" spans="1:13" ht="14.4" customHeight="1" x14ac:dyDescent="0.3">
      <c r="A505" s="625" t="s">
        <v>3028</v>
      </c>
      <c r="B505" s="626" t="s">
        <v>2867</v>
      </c>
      <c r="C505" s="626" t="s">
        <v>3860</v>
      </c>
      <c r="D505" s="626" t="s">
        <v>1741</v>
      </c>
      <c r="E505" s="626" t="s">
        <v>3861</v>
      </c>
      <c r="F505" s="629"/>
      <c r="G505" s="629"/>
      <c r="H505" s="642">
        <v>0</v>
      </c>
      <c r="I505" s="629">
        <v>1</v>
      </c>
      <c r="J505" s="629">
        <v>1399.39</v>
      </c>
      <c r="K505" s="642">
        <v>1</v>
      </c>
      <c r="L505" s="629">
        <v>1</v>
      </c>
      <c r="M505" s="630">
        <v>1399.39</v>
      </c>
    </row>
    <row r="506" spans="1:13" ht="14.4" customHeight="1" x14ac:dyDescent="0.3">
      <c r="A506" s="625" t="s">
        <v>3028</v>
      </c>
      <c r="B506" s="626" t="s">
        <v>2867</v>
      </c>
      <c r="C506" s="626" t="s">
        <v>4096</v>
      </c>
      <c r="D506" s="626" t="s">
        <v>3103</v>
      </c>
      <c r="E506" s="626" t="s">
        <v>3215</v>
      </c>
      <c r="F506" s="629">
        <v>1</v>
      </c>
      <c r="G506" s="629">
        <v>0</v>
      </c>
      <c r="H506" s="642"/>
      <c r="I506" s="629"/>
      <c r="J506" s="629"/>
      <c r="K506" s="642"/>
      <c r="L506" s="629">
        <v>1</v>
      </c>
      <c r="M506" s="630">
        <v>0</v>
      </c>
    </row>
    <row r="507" spans="1:13" ht="14.4" customHeight="1" x14ac:dyDescent="0.3">
      <c r="A507" s="625" t="s">
        <v>3028</v>
      </c>
      <c r="B507" s="626" t="s">
        <v>2867</v>
      </c>
      <c r="C507" s="626" t="s">
        <v>4097</v>
      </c>
      <c r="D507" s="626" t="s">
        <v>3103</v>
      </c>
      <c r="E507" s="626" t="s">
        <v>3482</v>
      </c>
      <c r="F507" s="629">
        <v>1</v>
      </c>
      <c r="G507" s="629">
        <v>0</v>
      </c>
      <c r="H507" s="642"/>
      <c r="I507" s="629"/>
      <c r="J507" s="629"/>
      <c r="K507" s="642"/>
      <c r="L507" s="629">
        <v>1</v>
      </c>
      <c r="M507" s="630">
        <v>0</v>
      </c>
    </row>
    <row r="508" spans="1:13" ht="14.4" customHeight="1" x14ac:dyDescent="0.3">
      <c r="A508" s="625" t="s">
        <v>3028</v>
      </c>
      <c r="B508" s="626" t="s">
        <v>4185</v>
      </c>
      <c r="C508" s="626" t="s">
        <v>4053</v>
      </c>
      <c r="D508" s="626" t="s">
        <v>4054</v>
      </c>
      <c r="E508" s="626" t="s">
        <v>3728</v>
      </c>
      <c r="F508" s="629"/>
      <c r="G508" s="629"/>
      <c r="H508" s="642">
        <v>0</v>
      </c>
      <c r="I508" s="629">
        <v>1</v>
      </c>
      <c r="J508" s="629">
        <v>471.57</v>
      </c>
      <c r="K508" s="642">
        <v>1</v>
      </c>
      <c r="L508" s="629">
        <v>1</v>
      </c>
      <c r="M508" s="630">
        <v>471.57</v>
      </c>
    </row>
    <row r="509" spans="1:13" ht="14.4" customHeight="1" x14ac:dyDescent="0.3">
      <c r="A509" s="625" t="s">
        <v>3028</v>
      </c>
      <c r="B509" s="626" t="s">
        <v>4191</v>
      </c>
      <c r="C509" s="626" t="s">
        <v>4120</v>
      </c>
      <c r="D509" s="626" t="s">
        <v>4121</v>
      </c>
      <c r="E509" s="626" t="s">
        <v>4122</v>
      </c>
      <c r="F509" s="629"/>
      <c r="G509" s="629"/>
      <c r="H509" s="642">
        <v>0</v>
      </c>
      <c r="I509" s="629">
        <v>3</v>
      </c>
      <c r="J509" s="629">
        <v>677.25</v>
      </c>
      <c r="K509" s="642">
        <v>1</v>
      </c>
      <c r="L509" s="629">
        <v>3</v>
      </c>
      <c r="M509" s="630">
        <v>677.25</v>
      </c>
    </row>
    <row r="510" spans="1:13" ht="14.4" customHeight="1" x14ac:dyDescent="0.3">
      <c r="A510" s="625" t="s">
        <v>3028</v>
      </c>
      <c r="B510" s="626" t="s">
        <v>2868</v>
      </c>
      <c r="C510" s="626" t="s">
        <v>1696</v>
      </c>
      <c r="D510" s="626" t="s">
        <v>1531</v>
      </c>
      <c r="E510" s="626" t="s">
        <v>1697</v>
      </c>
      <c r="F510" s="629"/>
      <c r="G510" s="629"/>
      <c r="H510" s="642">
        <v>0</v>
      </c>
      <c r="I510" s="629">
        <v>1</v>
      </c>
      <c r="J510" s="629">
        <v>763.3</v>
      </c>
      <c r="K510" s="642">
        <v>1</v>
      </c>
      <c r="L510" s="629">
        <v>1</v>
      </c>
      <c r="M510" s="630">
        <v>763.3</v>
      </c>
    </row>
    <row r="511" spans="1:13" ht="14.4" customHeight="1" x14ac:dyDescent="0.3">
      <c r="A511" s="625" t="s">
        <v>3028</v>
      </c>
      <c r="B511" s="626" t="s">
        <v>2874</v>
      </c>
      <c r="C511" s="626" t="s">
        <v>1571</v>
      </c>
      <c r="D511" s="626" t="s">
        <v>1572</v>
      </c>
      <c r="E511" s="626" t="s">
        <v>2875</v>
      </c>
      <c r="F511" s="629"/>
      <c r="G511" s="629"/>
      <c r="H511" s="642">
        <v>0</v>
      </c>
      <c r="I511" s="629">
        <v>1</v>
      </c>
      <c r="J511" s="629">
        <v>50.57</v>
      </c>
      <c r="K511" s="642">
        <v>1</v>
      </c>
      <c r="L511" s="629">
        <v>1</v>
      </c>
      <c r="M511" s="630">
        <v>50.57</v>
      </c>
    </row>
    <row r="512" spans="1:13" ht="14.4" customHeight="1" x14ac:dyDescent="0.3">
      <c r="A512" s="625" t="s">
        <v>3028</v>
      </c>
      <c r="B512" s="626" t="s">
        <v>2881</v>
      </c>
      <c r="C512" s="626" t="s">
        <v>1915</v>
      </c>
      <c r="D512" s="626" t="s">
        <v>2882</v>
      </c>
      <c r="E512" s="626" t="s">
        <v>2883</v>
      </c>
      <c r="F512" s="629"/>
      <c r="G512" s="629"/>
      <c r="H512" s="642">
        <v>0</v>
      </c>
      <c r="I512" s="629">
        <v>5</v>
      </c>
      <c r="J512" s="629">
        <v>1666.55</v>
      </c>
      <c r="K512" s="642">
        <v>1</v>
      </c>
      <c r="L512" s="629">
        <v>5</v>
      </c>
      <c r="M512" s="630">
        <v>1666.55</v>
      </c>
    </row>
    <row r="513" spans="1:13" ht="14.4" customHeight="1" x14ac:dyDescent="0.3">
      <c r="A513" s="625" t="s">
        <v>3028</v>
      </c>
      <c r="B513" s="626" t="s">
        <v>2979</v>
      </c>
      <c r="C513" s="626" t="s">
        <v>2562</v>
      </c>
      <c r="D513" s="626" t="s">
        <v>2563</v>
      </c>
      <c r="E513" s="626" t="s">
        <v>2564</v>
      </c>
      <c r="F513" s="629"/>
      <c r="G513" s="629"/>
      <c r="H513" s="642">
        <v>0</v>
      </c>
      <c r="I513" s="629">
        <v>1</v>
      </c>
      <c r="J513" s="629">
        <v>222.25</v>
      </c>
      <c r="K513" s="642">
        <v>1</v>
      </c>
      <c r="L513" s="629">
        <v>1</v>
      </c>
      <c r="M513" s="630">
        <v>222.25</v>
      </c>
    </row>
    <row r="514" spans="1:13" ht="14.4" customHeight="1" x14ac:dyDescent="0.3">
      <c r="A514" s="625" t="s">
        <v>3028</v>
      </c>
      <c r="B514" s="626" t="s">
        <v>2979</v>
      </c>
      <c r="C514" s="626" t="s">
        <v>4026</v>
      </c>
      <c r="D514" s="626" t="s">
        <v>4027</v>
      </c>
      <c r="E514" s="626" t="s">
        <v>4028</v>
      </c>
      <c r="F514" s="629"/>
      <c r="G514" s="629"/>
      <c r="H514" s="642">
        <v>0</v>
      </c>
      <c r="I514" s="629">
        <v>1</v>
      </c>
      <c r="J514" s="629">
        <v>222.25</v>
      </c>
      <c r="K514" s="642">
        <v>1</v>
      </c>
      <c r="L514" s="629">
        <v>1</v>
      </c>
      <c r="M514" s="630">
        <v>222.25</v>
      </c>
    </row>
    <row r="515" spans="1:13" ht="14.4" customHeight="1" x14ac:dyDescent="0.3">
      <c r="A515" s="625" t="s">
        <v>3028</v>
      </c>
      <c r="B515" s="626" t="s">
        <v>2906</v>
      </c>
      <c r="C515" s="626" t="s">
        <v>3383</v>
      </c>
      <c r="D515" s="626" t="s">
        <v>3384</v>
      </c>
      <c r="E515" s="626" t="s">
        <v>2894</v>
      </c>
      <c r="F515" s="629">
        <v>2</v>
      </c>
      <c r="G515" s="629">
        <v>139.72</v>
      </c>
      <c r="H515" s="642">
        <v>1</v>
      </c>
      <c r="I515" s="629"/>
      <c r="J515" s="629"/>
      <c r="K515" s="642">
        <v>0</v>
      </c>
      <c r="L515" s="629">
        <v>2</v>
      </c>
      <c r="M515" s="630">
        <v>139.72</v>
      </c>
    </row>
    <row r="516" spans="1:13" ht="14.4" customHeight="1" x14ac:dyDescent="0.3">
      <c r="A516" s="625" t="s">
        <v>3028</v>
      </c>
      <c r="B516" s="626" t="s">
        <v>2983</v>
      </c>
      <c r="C516" s="626" t="s">
        <v>3806</v>
      </c>
      <c r="D516" s="626" t="s">
        <v>3807</v>
      </c>
      <c r="E516" s="626" t="s">
        <v>3077</v>
      </c>
      <c r="F516" s="629"/>
      <c r="G516" s="629"/>
      <c r="H516" s="642">
        <v>0</v>
      </c>
      <c r="I516" s="629">
        <v>3</v>
      </c>
      <c r="J516" s="629">
        <v>289.89</v>
      </c>
      <c r="K516" s="642">
        <v>1</v>
      </c>
      <c r="L516" s="629">
        <v>3</v>
      </c>
      <c r="M516" s="630">
        <v>289.89</v>
      </c>
    </row>
    <row r="517" spans="1:13" ht="14.4" customHeight="1" x14ac:dyDescent="0.3">
      <c r="A517" s="625" t="s">
        <v>3028</v>
      </c>
      <c r="B517" s="626" t="s">
        <v>2932</v>
      </c>
      <c r="C517" s="626" t="s">
        <v>1620</v>
      </c>
      <c r="D517" s="626" t="s">
        <v>2933</v>
      </c>
      <c r="E517" s="626" t="s">
        <v>2934</v>
      </c>
      <c r="F517" s="629"/>
      <c r="G517" s="629"/>
      <c r="H517" s="642">
        <v>0</v>
      </c>
      <c r="I517" s="629">
        <v>1</v>
      </c>
      <c r="J517" s="629">
        <v>6.98</v>
      </c>
      <c r="K517" s="642">
        <v>1</v>
      </c>
      <c r="L517" s="629">
        <v>1</v>
      </c>
      <c r="M517" s="630">
        <v>6.98</v>
      </c>
    </row>
    <row r="518" spans="1:13" ht="14.4" customHeight="1" x14ac:dyDescent="0.3">
      <c r="A518" s="625" t="s">
        <v>3028</v>
      </c>
      <c r="B518" s="626" t="s">
        <v>2940</v>
      </c>
      <c r="C518" s="626" t="s">
        <v>572</v>
      </c>
      <c r="D518" s="626" t="s">
        <v>573</v>
      </c>
      <c r="E518" s="626" t="s">
        <v>2941</v>
      </c>
      <c r="F518" s="629">
        <v>1</v>
      </c>
      <c r="G518" s="629">
        <v>201.75</v>
      </c>
      <c r="H518" s="642">
        <v>1</v>
      </c>
      <c r="I518" s="629"/>
      <c r="J518" s="629"/>
      <c r="K518" s="642">
        <v>0</v>
      </c>
      <c r="L518" s="629">
        <v>1</v>
      </c>
      <c r="M518" s="630">
        <v>201.75</v>
      </c>
    </row>
    <row r="519" spans="1:13" ht="14.4" customHeight="1" x14ac:dyDescent="0.3">
      <c r="A519" s="625" t="s">
        <v>3028</v>
      </c>
      <c r="B519" s="626" t="s">
        <v>2944</v>
      </c>
      <c r="C519" s="626" t="s">
        <v>1609</v>
      </c>
      <c r="D519" s="626" t="s">
        <v>1610</v>
      </c>
      <c r="E519" s="626" t="s">
        <v>1720</v>
      </c>
      <c r="F519" s="629"/>
      <c r="G519" s="629"/>
      <c r="H519" s="642">
        <v>0</v>
      </c>
      <c r="I519" s="629">
        <v>1</v>
      </c>
      <c r="J519" s="629">
        <v>137.74</v>
      </c>
      <c r="K519" s="642">
        <v>1</v>
      </c>
      <c r="L519" s="629">
        <v>1</v>
      </c>
      <c r="M519" s="630">
        <v>137.74</v>
      </c>
    </row>
    <row r="520" spans="1:13" ht="14.4" customHeight="1" thickBot="1" x14ac:dyDescent="0.35">
      <c r="A520" s="631" t="s">
        <v>3028</v>
      </c>
      <c r="B520" s="632" t="s">
        <v>2997</v>
      </c>
      <c r="C520" s="632" t="s">
        <v>3516</v>
      </c>
      <c r="D520" s="632" t="s">
        <v>2443</v>
      </c>
      <c r="E520" s="632" t="s">
        <v>1081</v>
      </c>
      <c r="F520" s="635"/>
      <c r="G520" s="635"/>
      <c r="H520" s="643">
        <v>0</v>
      </c>
      <c r="I520" s="635">
        <v>1</v>
      </c>
      <c r="J520" s="635">
        <v>413.22</v>
      </c>
      <c r="K520" s="643">
        <v>1</v>
      </c>
      <c r="L520" s="635">
        <v>1</v>
      </c>
      <c r="M520" s="636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6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67" t="s">
        <v>271</v>
      </c>
      <c r="B1" s="468"/>
      <c r="C1" s="468"/>
      <c r="D1" s="468"/>
      <c r="E1" s="468"/>
      <c r="F1" s="468"/>
      <c r="G1" s="441"/>
    </row>
    <row r="2" spans="1:8" ht="14.4" customHeight="1" thickBot="1" x14ac:dyDescent="0.35">
      <c r="A2" s="580" t="s">
        <v>297</v>
      </c>
      <c r="B2" s="96"/>
      <c r="C2" s="96"/>
      <c r="D2" s="96"/>
      <c r="E2" s="96"/>
      <c r="F2" s="96"/>
    </row>
    <row r="3" spans="1:8" ht="14.4" customHeight="1" thickBot="1" x14ac:dyDescent="0.35">
      <c r="A3" s="181" t="s">
        <v>0</v>
      </c>
      <c r="B3" s="182" t="s">
        <v>1</v>
      </c>
      <c r="C3" s="335" t="s">
        <v>2</v>
      </c>
      <c r="D3" s="336" t="s">
        <v>3</v>
      </c>
      <c r="E3" s="336" t="s">
        <v>4</v>
      </c>
      <c r="F3" s="336" t="s">
        <v>5</v>
      </c>
      <c r="G3" s="337" t="s">
        <v>278</v>
      </c>
    </row>
    <row r="4" spans="1:8" ht="14.4" customHeight="1" x14ac:dyDescent="0.3">
      <c r="A4" s="610" t="s">
        <v>535</v>
      </c>
      <c r="B4" s="611" t="s">
        <v>536</v>
      </c>
      <c r="C4" s="612" t="s">
        <v>537</v>
      </c>
      <c r="D4" s="612" t="s">
        <v>536</v>
      </c>
      <c r="E4" s="612" t="s">
        <v>536</v>
      </c>
      <c r="F4" s="613" t="s">
        <v>536</v>
      </c>
      <c r="G4" s="612" t="s">
        <v>536</v>
      </c>
      <c r="H4" s="612" t="s">
        <v>157</v>
      </c>
    </row>
    <row r="5" spans="1:8" ht="14.4" customHeight="1" x14ac:dyDescent="0.3">
      <c r="A5" s="610" t="s">
        <v>535</v>
      </c>
      <c r="B5" s="611" t="s">
        <v>4192</v>
      </c>
      <c r="C5" s="612" t="s">
        <v>4193</v>
      </c>
      <c r="D5" s="612">
        <v>811417.22938114172</v>
      </c>
      <c r="E5" s="612">
        <v>743716.76000000106</v>
      </c>
      <c r="F5" s="613">
        <v>0.91656515670393757</v>
      </c>
      <c r="G5" s="612">
        <v>-67700.469381140661</v>
      </c>
      <c r="H5" s="612" t="s">
        <v>2</v>
      </c>
    </row>
    <row r="6" spans="1:8" ht="14.4" customHeight="1" x14ac:dyDescent="0.3">
      <c r="A6" s="610" t="s">
        <v>535</v>
      </c>
      <c r="B6" s="611" t="s">
        <v>4194</v>
      </c>
      <c r="C6" s="612" t="s">
        <v>4195</v>
      </c>
      <c r="D6" s="612">
        <v>15187176.439631283</v>
      </c>
      <c r="E6" s="612">
        <v>14776404.649999995</v>
      </c>
      <c r="F6" s="613">
        <v>0.97295272157638402</v>
      </c>
      <c r="G6" s="612">
        <v>-410771.7896312885</v>
      </c>
      <c r="H6" s="612" t="s">
        <v>2</v>
      </c>
    </row>
    <row r="7" spans="1:8" ht="14.4" customHeight="1" x14ac:dyDescent="0.3">
      <c r="A7" s="610" t="s">
        <v>535</v>
      </c>
      <c r="B7" s="611" t="s">
        <v>4196</v>
      </c>
      <c r="C7" s="612" t="s">
        <v>4197</v>
      </c>
      <c r="D7" s="612">
        <v>8212.9495664268743</v>
      </c>
      <c r="E7" s="612">
        <v>942.66000000000008</v>
      </c>
      <c r="F7" s="613">
        <v>0.11477727853747356</v>
      </c>
      <c r="G7" s="612">
        <v>-7270.2895664268744</v>
      </c>
      <c r="H7" s="612" t="s">
        <v>2</v>
      </c>
    </row>
    <row r="8" spans="1:8" ht="14.4" customHeight="1" x14ac:dyDescent="0.3">
      <c r="A8" s="610" t="s">
        <v>535</v>
      </c>
      <c r="B8" s="611" t="s">
        <v>4198</v>
      </c>
      <c r="C8" s="612" t="s">
        <v>4199</v>
      </c>
      <c r="D8" s="612">
        <v>3750309.75</v>
      </c>
      <c r="E8" s="612">
        <v>2944452.9199999981</v>
      </c>
      <c r="F8" s="613">
        <v>0.78512259420705133</v>
      </c>
      <c r="G8" s="612">
        <v>-805856.83000000194</v>
      </c>
      <c r="H8" s="612" t="s">
        <v>2</v>
      </c>
    </row>
    <row r="9" spans="1:8" ht="14.4" customHeight="1" x14ac:dyDescent="0.3">
      <c r="A9" s="610" t="s">
        <v>535</v>
      </c>
      <c r="B9" s="611" t="s">
        <v>4200</v>
      </c>
      <c r="C9" s="612" t="s">
        <v>4201</v>
      </c>
      <c r="D9" s="612">
        <v>2159433.12225</v>
      </c>
      <c r="E9" s="612">
        <v>1990186.9199999997</v>
      </c>
      <c r="F9" s="613">
        <v>0.921624707657695</v>
      </c>
      <c r="G9" s="612">
        <v>-169246.20225000032</v>
      </c>
      <c r="H9" s="612" t="s">
        <v>2</v>
      </c>
    </row>
    <row r="10" spans="1:8" ht="14.4" customHeight="1" x14ac:dyDescent="0.3">
      <c r="A10" s="610" t="s">
        <v>535</v>
      </c>
      <c r="B10" s="611" t="s">
        <v>4202</v>
      </c>
      <c r="C10" s="612" t="s">
        <v>4203</v>
      </c>
      <c r="D10" s="612">
        <v>474914.6935036162</v>
      </c>
      <c r="E10" s="612">
        <v>192128.85000000003</v>
      </c>
      <c r="F10" s="613">
        <v>0.40455444446790334</v>
      </c>
      <c r="G10" s="612">
        <v>-282785.84350361617</v>
      </c>
      <c r="H10" s="612" t="s">
        <v>2</v>
      </c>
    </row>
    <row r="11" spans="1:8" ht="14.4" customHeight="1" x14ac:dyDescent="0.3">
      <c r="A11" s="610" t="s">
        <v>535</v>
      </c>
      <c r="B11" s="611" t="s">
        <v>4204</v>
      </c>
      <c r="C11" s="612" t="s">
        <v>4205</v>
      </c>
      <c r="D11" s="612">
        <v>934411.51167433674</v>
      </c>
      <c r="E11" s="612">
        <v>772965.35</v>
      </c>
      <c r="F11" s="613">
        <v>0.82722156174526629</v>
      </c>
      <c r="G11" s="612">
        <v>-161446.16167433676</v>
      </c>
      <c r="H11" s="612" t="s">
        <v>2</v>
      </c>
    </row>
    <row r="12" spans="1:8" ht="14.4" customHeight="1" x14ac:dyDescent="0.3">
      <c r="A12" s="610" t="s">
        <v>535</v>
      </c>
      <c r="B12" s="611" t="s">
        <v>4206</v>
      </c>
      <c r="C12" s="612" t="s">
        <v>4207</v>
      </c>
      <c r="D12" s="612">
        <v>1618301.3339835471</v>
      </c>
      <c r="E12" s="612">
        <v>1544156.6199999987</v>
      </c>
      <c r="F12" s="613">
        <v>0.95418361684159492</v>
      </c>
      <c r="G12" s="612">
        <v>-74144.713983548339</v>
      </c>
      <c r="H12" s="612" t="s">
        <v>2</v>
      </c>
    </row>
    <row r="13" spans="1:8" ht="14.4" customHeight="1" x14ac:dyDescent="0.3">
      <c r="A13" s="610" t="s">
        <v>535</v>
      </c>
      <c r="B13" s="611" t="s">
        <v>4208</v>
      </c>
      <c r="C13" s="612" t="s">
        <v>4209</v>
      </c>
      <c r="D13" s="612">
        <v>166074.01198910369</v>
      </c>
      <c r="E13" s="612">
        <v>113715.44</v>
      </c>
      <c r="F13" s="613">
        <v>0.68472748166920305</v>
      </c>
      <c r="G13" s="612">
        <v>-52358.571989103686</v>
      </c>
      <c r="H13" s="612" t="s">
        <v>2</v>
      </c>
    </row>
    <row r="14" spans="1:8" ht="14.4" customHeight="1" x14ac:dyDescent="0.3">
      <c r="A14" s="610" t="s">
        <v>535</v>
      </c>
      <c r="B14" s="611" t="s">
        <v>4210</v>
      </c>
      <c r="C14" s="612" t="s">
        <v>4211</v>
      </c>
      <c r="D14" s="612">
        <v>209705.74689937208</v>
      </c>
      <c r="E14" s="612">
        <v>195525.01000000004</v>
      </c>
      <c r="F14" s="613">
        <v>0.93237792903130734</v>
      </c>
      <c r="G14" s="612">
        <v>-14180.736899372045</v>
      </c>
      <c r="H14" s="612" t="s">
        <v>2</v>
      </c>
    </row>
    <row r="15" spans="1:8" ht="14.4" customHeight="1" x14ac:dyDescent="0.3">
      <c r="A15" s="610" t="s">
        <v>535</v>
      </c>
      <c r="B15" s="611" t="s">
        <v>4212</v>
      </c>
      <c r="C15" s="612" t="s">
        <v>4213</v>
      </c>
      <c r="D15" s="612">
        <v>984092.38531381439</v>
      </c>
      <c r="E15" s="612">
        <v>766954.31209217128</v>
      </c>
      <c r="F15" s="613">
        <v>0.77935194249836559</v>
      </c>
      <c r="G15" s="612">
        <v>-217138.07322164311</v>
      </c>
      <c r="H15" s="612" t="s">
        <v>2</v>
      </c>
    </row>
    <row r="16" spans="1:8" ht="14.4" customHeight="1" x14ac:dyDescent="0.3">
      <c r="A16" s="610" t="s">
        <v>535</v>
      </c>
      <c r="B16" s="611" t="s">
        <v>6</v>
      </c>
      <c r="C16" s="612" t="s">
        <v>537</v>
      </c>
      <c r="D16" s="612">
        <v>26304049.174192641</v>
      </c>
      <c r="E16" s="612">
        <v>24041149.492092166</v>
      </c>
      <c r="F16" s="613">
        <v>0.91397143203637843</v>
      </c>
      <c r="G16" s="612">
        <v>-2262899.6821004748</v>
      </c>
      <c r="H16" s="612" t="s">
        <v>548</v>
      </c>
    </row>
    <row r="18" spans="1:8" ht="14.4" customHeight="1" x14ac:dyDescent="0.3">
      <c r="A18" s="610" t="s">
        <v>535</v>
      </c>
      <c r="B18" s="611" t="s">
        <v>536</v>
      </c>
      <c r="C18" s="612" t="s">
        <v>537</v>
      </c>
      <c r="D18" s="612" t="s">
        <v>536</v>
      </c>
      <c r="E18" s="612" t="s">
        <v>536</v>
      </c>
      <c r="F18" s="613" t="s">
        <v>536</v>
      </c>
      <c r="G18" s="612" t="s">
        <v>536</v>
      </c>
      <c r="H18" s="612" t="s">
        <v>157</v>
      </c>
    </row>
    <row r="19" spans="1:8" ht="14.4" customHeight="1" x14ac:dyDescent="0.3">
      <c r="A19" s="610" t="s">
        <v>549</v>
      </c>
      <c r="B19" s="611" t="s">
        <v>4192</v>
      </c>
      <c r="C19" s="612" t="s">
        <v>4193</v>
      </c>
      <c r="D19" s="612">
        <v>166975.93538700676</v>
      </c>
      <c r="E19" s="612">
        <v>167986.49</v>
      </c>
      <c r="F19" s="613">
        <v>1.0060520973315767</v>
      </c>
      <c r="G19" s="612">
        <v>1010.5546129932336</v>
      </c>
      <c r="H19" s="612" t="s">
        <v>2</v>
      </c>
    </row>
    <row r="20" spans="1:8" ht="14.4" customHeight="1" x14ac:dyDescent="0.3">
      <c r="A20" s="610" t="s">
        <v>549</v>
      </c>
      <c r="B20" s="611" t="s">
        <v>4194</v>
      </c>
      <c r="C20" s="612" t="s">
        <v>4195</v>
      </c>
      <c r="D20" s="612">
        <v>374814.48001572519</v>
      </c>
      <c r="E20" s="612">
        <v>365317.24999999994</v>
      </c>
      <c r="F20" s="613">
        <v>0.97466151783856703</v>
      </c>
      <c r="G20" s="612">
        <v>-9497.2300157252466</v>
      </c>
      <c r="H20" s="612" t="s">
        <v>2</v>
      </c>
    </row>
    <row r="21" spans="1:8" ht="14.4" customHeight="1" x14ac:dyDescent="0.3">
      <c r="A21" s="610" t="s">
        <v>549</v>
      </c>
      <c r="B21" s="611" t="s">
        <v>4196</v>
      </c>
      <c r="C21" s="612" t="s">
        <v>4197</v>
      </c>
      <c r="D21" s="612">
        <v>0</v>
      </c>
      <c r="E21" s="612">
        <v>108.4</v>
      </c>
      <c r="F21" s="613" t="s">
        <v>536</v>
      </c>
      <c r="G21" s="612">
        <v>108.4</v>
      </c>
      <c r="H21" s="612" t="s">
        <v>2</v>
      </c>
    </row>
    <row r="22" spans="1:8" ht="14.4" customHeight="1" x14ac:dyDescent="0.3">
      <c r="A22" s="610" t="s">
        <v>549</v>
      </c>
      <c r="B22" s="611" t="s">
        <v>4198</v>
      </c>
      <c r="C22" s="612" t="s">
        <v>4199</v>
      </c>
      <c r="D22" s="612">
        <v>0</v>
      </c>
      <c r="E22" s="612">
        <v>7125.1</v>
      </c>
      <c r="F22" s="613" t="s">
        <v>536</v>
      </c>
      <c r="G22" s="612">
        <v>7125.1</v>
      </c>
      <c r="H22" s="612" t="s">
        <v>2</v>
      </c>
    </row>
    <row r="23" spans="1:8" ht="14.4" customHeight="1" x14ac:dyDescent="0.3">
      <c r="A23" s="610" t="s">
        <v>549</v>
      </c>
      <c r="B23" s="611" t="s">
        <v>4204</v>
      </c>
      <c r="C23" s="612" t="s">
        <v>4205</v>
      </c>
      <c r="D23" s="612">
        <v>31350.362735762999</v>
      </c>
      <c r="E23" s="612">
        <v>27263.510000000002</v>
      </c>
      <c r="F23" s="613">
        <v>0.86963937960753124</v>
      </c>
      <c r="G23" s="612">
        <v>-4086.8527357629973</v>
      </c>
      <c r="H23" s="612" t="s">
        <v>2</v>
      </c>
    </row>
    <row r="24" spans="1:8" ht="14.4" customHeight="1" x14ac:dyDescent="0.3">
      <c r="A24" s="610" t="s">
        <v>549</v>
      </c>
      <c r="B24" s="611" t="s">
        <v>4208</v>
      </c>
      <c r="C24" s="612" t="s">
        <v>4209</v>
      </c>
      <c r="D24" s="612">
        <v>2850.3820695916274</v>
      </c>
      <c r="E24" s="612">
        <v>1940</v>
      </c>
      <c r="F24" s="613">
        <v>0.68061051207705026</v>
      </c>
      <c r="G24" s="612">
        <v>-910.38206959162744</v>
      </c>
      <c r="H24" s="612" t="s">
        <v>2</v>
      </c>
    </row>
    <row r="25" spans="1:8" ht="14.4" customHeight="1" x14ac:dyDescent="0.3">
      <c r="A25" s="610" t="s">
        <v>549</v>
      </c>
      <c r="B25" s="611" t="s">
        <v>4210</v>
      </c>
      <c r="C25" s="612" t="s">
        <v>4211</v>
      </c>
      <c r="D25" s="612">
        <v>44853.94382715907</v>
      </c>
      <c r="E25" s="612">
        <v>40084.5</v>
      </c>
      <c r="F25" s="613">
        <v>0.89366723591714203</v>
      </c>
      <c r="G25" s="612">
        <v>-4769.4438271590698</v>
      </c>
      <c r="H25" s="612" t="s">
        <v>2</v>
      </c>
    </row>
    <row r="26" spans="1:8" ht="14.4" customHeight="1" x14ac:dyDescent="0.3">
      <c r="A26" s="610" t="s">
        <v>549</v>
      </c>
      <c r="B26" s="611" t="s">
        <v>4212</v>
      </c>
      <c r="C26" s="612" t="s">
        <v>4213</v>
      </c>
      <c r="D26" s="612">
        <v>21871.824100227077</v>
      </c>
      <c r="E26" s="612">
        <v>18852.238202845663</v>
      </c>
      <c r="F26" s="613">
        <v>0.86194174369982868</v>
      </c>
      <c r="G26" s="612">
        <v>-3019.5858973814138</v>
      </c>
      <c r="H26" s="612" t="s">
        <v>2</v>
      </c>
    </row>
    <row r="27" spans="1:8" ht="14.4" customHeight="1" x14ac:dyDescent="0.3">
      <c r="A27" s="610" t="s">
        <v>549</v>
      </c>
      <c r="B27" s="611" t="s">
        <v>6</v>
      </c>
      <c r="C27" s="612" t="s">
        <v>550</v>
      </c>
      <c r="D27" s="612">
        <v>643732.65674195462</v>
      </c>
      <c r="E27" s="612">
        <v>628677.48820284568</v>
      </c>
      <c r="F27" s="613">
        <v>0.9766127003478341</v>
      </c>
      <c r="G27" s="612">
        <v>-15055.168539108941</v>
      </c>
      <c r="H27" s="612" t="s">
        <v>551</v>
      </c>
    </row>
    <row r="28" spans="1:8" ht="14.4" customHeight="1" x14ac:dyDescent="0.3">
      <c r="A28" s="610" t="s">
        <v>536</v>
      </c>
      <c r="B28" s="611" t="s">
        <v>536</v>
      </c>
      <c r="C28" s="612" t="s">
        <v>536</v>
      </c>
      <c r="D28" s="612" t="s">
        <v>536</v>
      </c>
      <c r="E28" s="612" t="s">
        <v>536</v>
      </c>
      <c r="F28" s="613" t="s">
        <v>536</v>
      </c>
      <c r="G28" s="612" t="s">
        <v>536</v>
      </c>
      <c r="H28" s="612" t="s">
        <v>552</v>
      </c>
    </row>
    <row r="29" spans="1:8" ht="14.4" customHeight="1" x14ac:dyDescent="0.3">
      <c r="A29" s="610" t="s">
        <v>553</v>
      </c>
      <c r="B29" s="611" t="s">
        <v>4192</v>
      </c>
      <c r="C29" s="612" t="s">
        <v>4193</v>
      </c>
      <c r="D29" s="612">
        <v>10373.7564564267</v>
      </c>
      <c r="E29" s="612">
        <v>7012.8600000000015</v>
      </c>
      <c r="F29" s="613">
        <v>0.67601934067532776</v>
      </c>
      <c r="G29" s="612">
        <v>-3360.896456426698</v>
      </c>
      <c r="H29" s="612" t="s">
        <v>2</v>
      </c>
    </row>
    <row r="30" spans="1:8" ht="14.4" customHeight="1" x14ac:dyDescent="0.3">
      <c r="A30" s="610" t="s">
        <v>553</v>
      </c>
      <c r="B30" s="611" t="s">
        <v>4194</v>
      </c>
      <c r="C30" s="612" t="s">
        <v>4195</v>
      </c>
      <c r="D30" s="612">
        <v>9873.4144930392758</v>
      </c>
      <c r="E30" s="612">
        <v>7261.78</v>
      </c>
      <c r="F30" s="613">
        <v>0.73548821485409432</v>
      </c>
      <c r="G30" s="612">
        <v>-2611.6344930392761</v>
      </c>
      <c r="H30" s="612" t="s">
        <v>2</v>
      </c>
    </row>
    <row r="31" spans="1:8" ht="14.4" customHeight="1" x14ac:dyDescent="0.3">
      <c r="A31" s="610" t="s">
        <v>553</v>
      </c>
      <c r="B31" s="611" t="s">
        <v>4210</v>
      </c>
      <c r="C31" s="612" t="s">
        <v>4211</v>
      </c>
      <c r="D31" s="612">
        <v>7910.6502338714245</v>
      </c>
      <c r="E31" s="612">
        <v>1114</v>
      </c>
      <c r="F31" s="613">
        <v>0.14082281064963925</v>
      </c>
      <c r="G31" s="612">
        <v>-6796.6502338714245</v>
      </c>
      <c r="H31" s="612" t="s">
        <v>2</v>
      </c>
    </row>
    <row r="32" spans="1:8" ht="14.4" customHeight="1" x14ac:dyDescent="0.3">
      <c r="A32" s="610" t="s">
        <v>553</v>
      </c>
      <c r="B32" s="611" t="s">
        <v>6</v>
      </c>
      <c r="C32" s="612" t="s">
        <v>554</v>
      </c>
      <c r="D32" s="612">
        <v>28157.821183337404</v>
      </c>
      <c r="E32" s="612">
        <v>15388.640000000001</v>
      </c>
      <c r="F32" s="613">
        <v>0.54651387619104352</v>
      </c>
      <c r="G32" s="612">
        <v>-12769.181183337403</v>
      </c>
      <c r="H32" s="612" t="s">
        <v>551</v>
      </c>
    </row>
    <row r="33" spans="1:8" ht="14.4" customHeight="1" x14ac:dyDescent="0.3">
      <c r="A33" s="610" t="s">
        <v>536</v>
      </c>
      <c r="B33" s="611" t="s">
        <v>536</v>
      </c>
      <c r="C33" s="612" t="s">
        <v>536</v>
      </c>
      <c r="D33" s="612" t="s">
        <v>536</v>
      </c>
      <c r="E33" s="612" t="s">
        <v>536</v>
      </c>
      <c r="F33" s="613" t="s">
        <v>536</v>
      </c>
      <c r="G33" s="612" t="s">
        <v>536</v>
      </c>
      <c r="H33" s="612" t="s">
        <v>552</v>
      </c>
    </row>
    <row r="34" spans="1:8" ht="14.4" customHeight="1" x14ac:dyDescent="0.3">
      <c r="A34" s="610" t="s">
        <v>555</v>
      </c>
      <c r="B34" s="611" t="s">
        <v>4192</v>
      </c>
      <c r="C34" s="612" t="s">
        <v>4193</v>
      </c>
      <c r="D34" s="612">
        <v>309370.220975451</v>
      </c>
      <c r="E34" s="612">
        <v>308757.57999999996</v>
      </c>
      <c r="F34" s="613">
        <v>0.99801971575182846</v>
      </c>
      <c r="G34" s="612">
        <v>-612.64097545103868</v>
      </c>
      <c r="H34" s="612" t="s">
        <v>2</v>
      </c>
    </row>
    <row r="35" spans="1:8" ht="14.4" customHeight="1" x14ac:dyDescent="0.3">
      <c r="A35" s="610" t="s">
        <v>555</v>
      </c>
      <c r="B35" s="611" t="s">
        <v>4194</v>
      </c>
      <c r="C35" s="612" t="s">
        <v>4195</v>
      </c>
      <c r="D35" s="612">
        <v>1410018.0061331175</v>
      </c>
      <c r="E35" s="612">
        <v>1399841.8299999998</v>
      </c>
      <c r="F35" s="613">
        <v>0.99278294597029637</v>
      </c>
      <c r="G35" s="612">
        <v>-10176.176133117639</v>
      </c>
      <c r="H35" s="612" t="s">
        <v>2</v>
      </c>
    </row>
    <row r="36" spans="1:8" ht="14.4" customHeight="1" x14ac:dyDescent="0.3">
      <c r="A36" s="610" t="s">
        <v>555</v>
      </c>
      <c r="B36" s="611" t="s">
        <v>4196</v>
      </c>
      <c r="C36" s="612" t="s">
        <v>4197</v>
      </c>
      <c r="D36" s="612">
        <v>712.43207503619772</v>
      </c>
      <c r="E36" s="612">
        <v>617.41</v>
      </c>
      <c r="F36" s="613">
        <v>0.86662296888953261</v>
      </c>
      <c r="G36" s="612">
        <v>-95.022075036197748</v>
      </c>
      <c r="H36" s="612" t="s">
        <v>2</v>
      </c>
    </row>
    <row r="37" spans="1:8" ht="14.4" customHeight="1" x14ac:dyDescent="0.3">
      <c r="A37" s="610" t="s">
        <v>555</v>
      </c>
      <c r="B37" s="611" t="s">
        <v>4200</v>
      </c>
      <c r="C37" s="612" t="s">
        <v>4201</v>
      </c>
      <c r="D37" s="612">
        <v>128632.5</v>
      </c>
      <c r="E37" s="612">
        <v>70371.55</v>
      </c>
      <c r="F37" s="613">
        <v>0.5470744174294988</v>
      </c>
      <c r="G37" s="612">
        <v>-58260.95</v>
      </c>
      <c r="H37" s="612" t="s">
        <v>2</v>
      </c>
    </row>
    <row r="38" spans="1:8" ht="14.4" customHeight="1" x14ac:dyDescent="0.3">
      <c r="A38" s="610" t="s">
        <v>555</v>
      </c>
      <c r="B38" s="611" t="s">
        <v>4204</v>
      </c>
      <c r="C38" s="612" t="s">
        <v>4205</v>
      </c>
      <c r="D38" s="612">
        <v>113824.19272416075</v>
      </c>
      <c r="E38" s="612">
        <v>72487.749999999985</v>
      </c>
      <c r="F38" s="613">
        <v>0.63683957043881989</v>
      </c>
      <c r="G38" s="612">
        <v>-41336.442724160763</v>
      </c>
      <c r="H38" s="612" t="s">
        <v>2</v>
      </c>
    </row>
    <row r="39" spans="1:8" ht="14.4" customHeight="1" x14ac:dyDescent="0.3">
      <c r="A39" s="610" t="s">
        <v>555</v>
      </c>
      <c r="B39" s="611" t="s">
        <v>4208</v>
      </c>
      <c r="C39" s="612" t="s">
        <v>4209</v>
      </c>
      <c r="D39" s="612">
        <v>12648.696920782049</v>
      </c>
      <c r="E39" s="612">
        <v>8016</v>
      </c>
      <c r="F39" s="613">
        <v>0.6337411711422668</v>
      </c>
      <c r="G39" s="612">
        <v>-4632.6969207820493</v>
      </c>
      <c r="H39" s="612" t="s">
        <v>2</v>
      </c>
    </row>
    <row r="40" spans="1:8" ht="14.4" customHeight="1" x14ac:dyDescent="0.3">
      <c r="A40" s="610" t="s">
        <v>555</v>
      </c>
      <c r="B40" s="611" t="s">
        <v>4210</v>
      </c>
      <c r="C40" s="612" t="s">
        <v>4211</v>
      </c>
      <c r="D40" s="612">
        <v>112509.26620380225</v>
      </c>
      <c r="E40" s="612">
        <v>92941.4</v>
      </c>
      <c r="F40" s="613">
        <v>0.82607773684741215</v>
      </c>
      <c r="G40" s="612">
        <v>-19567.866203802259</v>
      </c>
      <c r="H40" s="612" t="s">
        <v>2</v>
      </c>
    </row>
    <row r="41" spans="1:8" ht="14.4" customHeight="1" x14ac:dyDescent="0.3">
      <c r="A41" s="610" t="s">
        <v>555</v>
      </c>
      <c r="B41" s="611" t="s">
        <v>4212</v>
      </c>
      <c r="C41" s="612" t="s">
        <v>4213</v>
      </c>
      <c r="D41" s="612">
        <v>755869.60646369995</v>
      </c>
      <c r="E41" s="612">
        <v>686864.64386858535</v>
      </c>
      <c r="F41" s="613">
        <v>0.90870784854288422</v>
      </c>
      <c r="G41" s="612">
        <v>-69004.962595114601</v>
      </c>
      <c r="H41" s="612" t="s">
        <v>2</v>
      </c>
    </row>
    <row r="42" spans="1:8" ht="14.4" customHeight="1" x14ac:dyDescent="0.3">
      <c r="A42" s="610" t="s">
        <v>555</v>
      </c>
      <c r="B42" s="611" t="s">
        <v>6</v>
      </c>
      <c r="C42" s="612" t="s">
        <v>556</v>
      </c>
      <c r="D42" s="612">
        <v>2843584.921496049</v>
      </c>
      <c r="E42" s="612">
        <v>2639898.1638685847</v>
      </c>
      <c r="F42" s="613">
        <v>0.92836972932030393</v>
      </c>
      <c r="G42" s="612">
        <v>-203686.75762746437</v>
      </c>
      <c r="H42" s="612" t="s">
        <v>551</v>
      </c>
    </row>
    <row r="43" spans="1:8" ht="14.4" customHeight="1" x14ac:dyDescent="0.3">
      <c r="A43" s="610" t="s">
        <v>536</v>
      </c>
      <c r="B43" s="611" t="s">
        <v>536</v>
      </c>
      <c r="C43" s="612" t="s">
        <v>536</v>
      </c>
      <c r="D43" s="612" t="s">
        <v>536</v>
      </c>
      <c r="E43" s="612" t="s">
        <v>536</v>
      </c>
      <c r="F43" s="613" t="s">
        <v>536</v>
      </c>
      <c r="G43" s="612" t="s">
        <v>536</v>
      </c>
      <c r="H43" s="612" t="s">
        <v>552</v>
      </c>
    </row>
    <row r="44" spans="1:8" ht="14.4" customHeight="1" x14ac:dyDescent="0.3">
      <c r="A44" s="610" t="s">
        <v>557</v>
      </c>
      <c r="B44" s="611" t="s">
        <v>4192</v>
      </c>
      <c r="C44" s="612" t="s">
        <v>4193</v>
      </c>
      <c r="D44" s="612">
        <v>324697.31656225724</v>
      </c>
      <c r="E44" s="612">
        <v>259959.83000000002</v>
      </c>
      <c r="F44" s="613">
        <v>0.80062204625628774</v>
      </c>
      <c r="G44" s="612">
        <v>-64737.486562257225</v>
      </c>
      <c r="H44" s="612" t="s">
        <v>2</v>
      </c>
    </row>
    <row r="45" spans="1:8" ht="14.4" customHeight="1" x14ac:dyDescent="0.3">
      <c r="A45" s="610" t="s">
        <v>557</v>
      </c>
      <c r="B45" s="611" t="s">
        <v>4194</v>
      </c>
      <c r="C45" s="612" t="s">
        <v>4195</v>
      </c>
      <c r="D45" s="612">
        <v>13392470.5389894</v>
      </c>
      <c r="E45" s="612">
        <v>12653231.96999998</v>
      </c>
      <c r="F45" s="613">
        <v>0.9448019268112422</v>
      </c>
      <c r="G45" s="612">
        <v>-739238.56898942031</v>
      </c>
      <c r="H45" s="612" t="s">
        <v>2</v>
      </c>
    </row>
    <row r="46" spans="1:8" ht="14.4" customHeight="1" x14ac:dyDescent="0.3">
      <c r="A46" s="610" t="s">
        <v>557</v>
      </c>
      <c r="B46" s="611" t="s">
        <v>4196</v>
      </c>
      <c r="C46" s="612" t="s">
        <v>4197</v>
      </c>
      <c r="D46" s="612">
        <v>7500.5174913906749</v>
      </c>
      <c r="E46" s="612">
        <v>216.85000000000002</v>
      </c>
      <c r="F46" s="613">
        <v>2.8911338484165543E-2</v>
      </c>
      <c r="G46" s="612">
        <v>-7283.6674913906745</v>
      </c>
      <c r="H46" s="612" t="s">
        <v>2</v>
      </c>
    </row>
    <row r="47" spans="1:8" ht="14.4" customHeight="1" x14ac:dyDescent="0.3">
      <c r="A47" s="610" t="s">
        <v>557</v>
      </c>
      <c r="B47" s="611" t="s">
        <v>4198</v>
      </c>
      <c r="C47" s="612" t="s">
        <v>4199</v>
      </c>
      <c r="D47" s="612">
        <v>3750309.75</v>
      </c>
      <c r="E47" s="612">
        <v>2937327.819999998</v>
      </c>
      <c r="F47" s="613">
        <v>0.78322272446962493</v>
      </c>
      <c r="G47" s="612">
        <v>-812981.93000000203</v>
      </c>
      <c r="H47" s="612" t="s">
        <v>2</v>
      </c>
    </row>
    <row r="48" spans="1:8" ht="14.4" customHeight="1" x14ac:dyDescent="0.3">
      <c r="A48" s="610" t="s">
        <v>557</v>
      </c>
      <c r="B48" s="611" t="s">
        <v>4200</v>
      </c>
      <c r="C48" s="612" t="s">
        <v>4201</v>
      </c>
      <c r="D48" s="612">
        <v>2030800.62225</v>
      </c>
      <c r="E48" s="612">
        <v>1919815.3699999996</v>
      </c>
      <c r="F48" s="613">
        <v>0.94534901603140353</v>
      </c>
      <c r="G48" s="612">
        <v>-110985.25225000037</v>
      </c>
      <c r="H48" s="612" t="s">
        <v>2</v>
      </c>
    </row>
    <row r="49" spans="1:8" ht="14.4" customHeight="1" x14ac:dyDescent="0.3">
      <c r="A49" s="610" t="s">
        <v>557</v>
      </c>
      <c r="B49" s="611" t="s">
        <v>4202</v>
      </c>
      <c r="C49" s="612" t="s">
        <v>4203</v>
      </c>
      <c r="D49" s="612">
        <v>474914.6935036162</v>
      </c>
      <c r="E49" s="612">
        <v>192128.85000000003</v>
      </c>
      <c r="F49" s="613">
        <v>0.40455444446790334</v>
      </c>
      <c r="G49" s="612">
        <v>-282785.84350361617</v>
      </c>
      <c r="H49" s="612" t="s">
        <v>2</v>
      </c>
    </row>
    <row r="50" spans="1:8" ht="14.4" customHeight="1" x14ac:dyDescent="0.3">
      <c r="A50" s="610" t="s">
        <v>557</v>
      </c>
      <c r="B50" s="611" t="s">
        <v>4204</v>
      </c>
      <c r="C50" s="612" t="s">
        <v>4205</v>
      </c>
      <c r="D50" s="612">
        <v>782111.90875211253</v>
      </c>
      <c r="E50" s="612">
        <v>673214.0900000002</v>
      </c>
      <c r="F50" s="613">
        <v>0.86076440272356591</v>
      </c>
      <c r="G50" s="612">
        <v>-108897.81875211233</v>
      </c>
      <c r="H50" s="612" t="s">
        <v>2</v>
      </c>
    </row>
    <row r="51" spans="1:8" ht="14.4" customHeight="1" x14ac:dyDescent="0.3">
      <c r="A51" s="610" t="s">
        <v>557</v>
      </c>
      <c r="B51" s="611" t="s">
        <v>4206</v>
      </c>
      <c r="C51" s="612" t="s">
        <v>4207</v>
      </c>
      <c r="D51" s="612">
        <v>1617285.605377065</v>
      </c>
      <c r="E51" s="612">
        <v>1544156.6199999987</v>
      </c>
      <c r="F51" s="613">
        <v>0.95478288736761707</v>
      </c>
      <c r="G51" s="612">
        <v>-73128.985377066303</v>
      </c>
      <c r="H51" s="612" t="s">
        <v>2</v>
      </c>
    </row>
    <row r="52" spans="1:8" ht="14.4" customHeight="1" x14ac:dyDescent="0.3">
      <c r="A52" s="610" t="s">
        <v>557</v>
      </c>
      <c r="B52" s="611" t="s">
        <v>4208</v>
      </c>
      <c r="C52" s="612" t="s">
        <v>4209</v>
      </c>
      <c r="D52" s="612">
        <v>150574.93299873002</v>
      </c>
      <c r="E52" s="612">
        <v>103759.44000000002</v>
      </c>
      <c r="F52" s="613">
        <v>0.68908840225667012</v>
      </c>
      <c r="G52" s="612">
        <v>-46815.492998729998</v>
      </c>
      <c r="H52" s="612" t="s">
        <v>2</v>
      </c>
    </row>
    <row r="53" spans="1:8" ht="14.4" customHeight="1" x14ac:dyDescent="0.3">
      <c r="A53" s="610" t="s">
        <v>557</v>
      </c>
      <c r="B53" s="611" t="s">
        <v>4210</v>
      </c>
      <c r="C53" s="612" t="s">
        <v>4211</v>
      </c>
      <c r="D53" s="612">
        <v>44431.886634539325</v>
      </c>
      <c r="E53" s="612">
        <v>61385.109999999986</v>
      </c>
      <c r="F53" s="613">
        <v>1.3815553344584293</v>
      </c>
      <c r="G53" s="612">
        <v>16953.223365460661</v>
      </c>
      <c r="H53" s="612" t="s">
        <v>2</v>
      </c>
    </row>
    <row r="54" spans="1:8" ht="14.4" customHeight="1" x14ac:dyDescent="0.3">
      <c r="A54" s="610" t="s">
        <v>557</v>
      </c>
      <c r="B54" s="611" t="s">
        <v>4212</v>
      </c>
      <c r="C54" s="612" t="s">
        <v>4213</v>
      </c>
      <c r="D54" s="612">
        <v>206350.95474988726</v>
      </c>
      <c r="E54" s="612">
        <v>61237.430020740132</v>
      </c>
      <c r="F54" s="613">
        <v>0.29676349254096962</v>
      </c>
      <c r="G54" s="612">
        <v>-145113.52472914712</v>
      </c>
      <c r="H54" s="612" t="s">
        <v>2</v>
      </c>
    </row>
    <row r="55" spans="1:8" ht="14.4" customHeight="1" x14ac:dyDescent="0.3">
      <c r="A55" s="610" t="s">
        <v>557</v>
      </c>
      <c r="B55" s="611" t="s">
        <v>6</v>
      </c>
      <c r="C55" s="612" t="s">
        <v>558</v>
      </c>
      <c r="D55" s="612">
        <v>22781448.727308992</v>
      </c>
      <c r="E55" s="612">
        <v>20406433.380020715</v>
      </c>
      <c r="F55" s="613">
        <v>0.89574783519183065</v>
      </c>
      <c r="G55" s="612">
        <v>-2375015.347288277</v>
      </c>
      <c r="H55" s="612" t="s">
        <v>551</v>
      </c>
    </row>
    <row r="56" spans="1:8" ht="14.4" customHeight="1" x14ac:dyDescent="0.3">
      <c r="A56" s="610" t="s">
        <v>536</v>
      </c>
      <c r="B56" s="611" t="s">
        <v>536</v>
      </c>
      <c r="C56" s="612" t="s">
        <v>536</v>
      </c>
      <c r="D56" s="612" t="s">
        <v>536</v>
      </c>
      <c r="E56" s="612" t="s">
        <v>536</v>
      </c>
      <c r="F56" s="613" t="s">
        <v>536</v>
      </c>
      <c r="G56" s="612" t="s">
        <v>536</v>
      </c>
      <c r="H56" s="612" t="s">
        <v>552</v>
      </c>
    </row>
    <row r="57" spans="1:8" ht="14.4" customHeight="1" x14ac:dyDescent="0.3">
      <c r="A57" s="610" t="s">
        <v>4214</v>
      </c>
      <c r="B57" s="611" t="s">
        <v>4194</v>
      </c>
      <c r="C57" s="612" t="s">
        <v>4195</v>
      </c>
      <c r="D57" s="612">
        <v>0</v>
      </c>
      <c r="E57" s="612">
        <v>350751.82000000007</v>
      </c>
      <c r="F57" s="613" t="s">
        <v>536</v>
      </c>
      <c r="G57" s="612">
        <v>350751.82000000007</v>
      </c>
      <c r="H57" s="612" t="s">
        <v>2</v>
      </c>
    </row>
    <row r="58" spans="1:8" ht="14.4" customHeight="1" x14ac:dyDescent="0.3">
      <c r="A58" s="610" t="s">
        <v>4214</v>
      </c>
      <c r="B58" s="611" t="s">
        <v>6</v>
      </c>
      <c r="C58" s="612" t="s">
        <v>4215</v>
      </c>
      <c r="D58" s="612">
        <v>7125.0474623004966</v>
      </c>
      <c r="E58" s="612">
        <v>350751.82000000007</v>
      </c>
      <c r="F58" s="613">
        <v>49.227997687856977</v>
      </c>
      <c r="G58" s="612">
        <v>343626.77253769955</v>
      </c>
      <c r="H58" s="612" t="s">
        <v>551</v>
      </c>
    </row>
    <row r="59" spans="1:8" ht="14.4" customHeight="1" x14ac:dyDescent="0.3">
      <c r="A59" s="610" t="s">
        <v>536</v>
      </c>
      <c r="B59" s="611" t="s">
        <v>536</v>
      </c>
      <c r="C59" s="612" t="s">
        <v>536</v>
      </c>
      <c r="D59" s="612" t="s">
        <v>536</v>
      </c>
      <c r="E59" s="612" t="s">
        <v>536</v>
      </c>
      <c r="F59" s="613" t="s">
        <v>536</v>
      </c>
      <c r="G59" s="612" t="s">
        <v>536</v>
      </c>
      <c r="H59" s="612" t="s">
        <v>552</v>
      </c>
    </row>
    <row r="60" spans="1:8" ht="14.4" customHeight="1" x14ac:dyDescent="0.3">
      <c r="A60" s="610" t="s">
        <v>535</v>
      </c>
      <c r="B60" s="611" t="s">
        <v>6</v>
      </c>
      <c r="C60" s="612" t="s">
        <v>537</v>
      </c>
      <c r="D60" s="612">
        <v>26304049.174192641</v>
      </c>
      <c r="E60" s="612">
        <v>24041149.492092147</v>
      </c>
      <c r="F60" s="613">
        <v>0.91397143203637776</v>
      </c>
      <c r="G60" s="612">
        <v>-2262899.6821004935</v>
      </c>
      <c r="H60" s="612" t="s">
        <v>548</v>
      </c>
    </row>
  </sheetData>
  <autoFilter ref="A3:G3"/>
  <mergeCells count="1">
    <mergeCell ref="A1:G1"/>
  </mergeCells>
  <conditionalFormatting sqref="F17 F61:F65536">
    <cfRule type="cellIs" dxfId="38" priority="19" stopIfTrue="1" operator="greaterThan">
      <formula>1</formula>
    </cfRule>
  </conditionalFormatting>
  <conditionalFormatting sqref="G4:G16">
    <cfRule type="cellIs" dxfId="37" priority="12" operator="greaterThan">
      <formula>0</formula>
    </cfRule>
  </conditionalFormatting>
  <conditionalFormatting sqref="F4:F16">
    <cfRule type="cellIs" dxfId="36" priority="14" operator="greaterThan">
      <formula>1</formula>
    </cfRule>
  </conditionalFormatting>
  <conditionalFormatting sqref="B4:B16">
    <cfRule type="expression" dxfId="35" priority="18">
      <formula>AND(LEFT(H4,6)&lt;&gt;"mezera",H4&lt;&gt;"")</formula>
    </cfRule>
  </conditionalFormatting>
  <conditionalFormatting sqref="A4:A16">
    <cfRule type="expression" dxfId="34" priority="15">
      <formula>AND(H4&lt;&gt;"",H4&lt;&gt;"mezeraKL")</formula>
    </cfRule>
  </conditionalFormatting>
  <conditionalFormatting sqref="B4:G16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16">
    <cfRule type="expression" dxfId="31" priority="13">
      <formula>$H4&lt;&gt;""</formula>
    </cfRule>
  </conditionalFormatting>
  <conditionalFormatting sqref="F4:F16">
    <cfRule type="cellIs" dxfId="30" priority="9" operator="greaterThan">
      <formula>1</formula>
    </cfRule>
  </conditionalFormatting>
  <conditionalFormatting sqref="F4:F16">
    <cfRule type="expression" dxfId="29" priority="10">
      <formula>$H4="SumaNS"</formula>
    </cfRule>
    <cfRule type="expression" dxfId="28" priority="11">
      <formula>OR($H4="KL",$H4="SumaKL")</formula>
    </cfRule>
  </conditionalFormatting>
  <conditionalFormatting sqref="F4:F16">
    <cfRule type="expression" dxfId="27" priority="8">
      <formula>$H4&lt;&gt;""</formula>
    </cfRule>
  </conditionalFormatting>
  <conditionalFormatting sqref="G18:G60">
    <cfRule type="cellIs" dxfId="26" priority="1" operator="greaterThan">
      <formula>0</formula>
    </cfRule>
  </conditionalFormatting>
  <conditionalFormatting sqref="F18:F60">
    <cfRule type="cellIs" dxfId="25" priority="3" operator="greaterThan">
      <formula>1</formula>
    </cfRule>
  </conditionalFormatting>
  <conditionalFormatting sqref="B18:B60">
    <cfRule type="expression" dxfId="24" priority="7">
      <formula>AND(LEFT(H18,6)&lt;&gt;"mezera",H18&lt;&gt;"")</formula>
    </cfRule>
  </conditionalFormatting>
  <conditionalFormatting sqref="A18:A60">
    <cfRule type="expression" dxfId="23" priority="4">
      <formula>AND(H18&lt;&gt;"",H18&lt;&gt;"mezeraKL")</formula>
    </cfRule>
  </conditionalFormatting>
  <conditionalFormatting sqref="B18:G60">
    <cfRule type="expression" dxfId="22" priority="5">
      <formula>$H18="SumaNS"</formula>
    </cfRule>
    <cfRule type="expression" dxfId="21" priority="6">
      <formula>OR($H18="KL",$H18="SumaKL")</formula>
    </cfRule>
  </conditionalFormatting>
  <conditionalFormatting sqref="A18:G60">
    <cfRule type="expression" dxfId="20" priority="2">
      <formula>$H18&lt;&gt;""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10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73" t="s">
        <v>272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ht="14.4" customHeight="1" thickBot="1" x14ac:dyDescent="0.35">
      <c r="A2" s="580" t="s">
        <v>297</v>
      </c>
      <c r="B2" s="88"/>
      <c r="C2" s="338"/>
      <c r="D2" s="338"/>
      <c r="E2" s="338"/>
      <c r="F2" s="338"/>
      <c r="G2" s="338"/>
      <c r="H2" s="338"/>
      <c r="I2" s="339"/>
      <c r="J2" s="339"/>
      <c r="K2" s="339"/>
    </row>
    <row r="3" spans="1:11" ht="14.4" customHeight="1" thickBot="1" x14ac:dyDescent="0.35">
      <c r="A3" s="88"/>
      <c r="B3" s="88"/>
      <c r="C3" s="469"/>
      <c r="D3" s="470"/>
      <c r="E3" s="470"/>
      <c r="F3" s="470"/>
      <c r="G3" s="470"/>
      <c r="H3" s="343" t="s">
        <v>255</v>
      </c>
      <c r="I3" s="340">
        <f>IF(J3&lt;&gt;0,K3/J3,0)</f>
        <v>41.924730034549938</v>
      </c>
      <c r="J3" s="340">
        <f>SUBTOTAL(9,J5:J1048576)</f>
        <v>573436</v>
      </c>
      <c r="K3" s="341">
        <f>SUBTOTAL(9,K5:K1048576)</f>
        <v>24041149.492092177</v>
      </c>
    </row>
    <row r="4" spans="1:11" s="89" customFormat="1" ht="14.4" customHeight="1" thickBot="1" x14ac:dyDescent="0.35">
      <c r="A4" s="614" t="s">
        <v>7</v>
      </c>
      <c r="B4" s="615" t="s">
        <v>8</v>
      </c>
      <c r="C4" s="615" t="s">
        <v>0</v>
      </c>
      <c r="D4" s="615" t="s">
        <v>9</v>
      </c>
      <c r="E4" s="615" t="s">
        <v>10</v>
      </c>
      <c r="F4" s="615" t="s">
        <v>2</v>
      </c>
      <c r="G4" s="615" t="s">
        <v>175</v>
      </c>
      <c r="H4" s="616" t="s">
        <v>14</v>
      </c>
      <c r="I4" s="617" t="s">
        <v>279</v>
      </c>
      <c r="J4" s="617" t="s">
        <v>16</v>
      </c>
      <c r="K4" s="618" t="s">
        <v>296</v>
      </c>
    </row>
    <row r="5" spans="1:11" ht="14.4" customHeight="1" x14ac:dyDescent="0.3">
      <c r="A5" s="619" t="s">
        <v>535</v>
      </c>
      <c r="B5" s="620" t="s">
        <v>537</v>
      </c>
      <c r="C5" s="621" t="s">
        <v>549</v>
      </c>
      <c r="D5" s="622" t="s">
        <v>550</v>
      </c>
      <c r="E5" s="621" t="s">
        <v>4192</v>
      </c>
      <c r="F5" s="622" t="s">
        <v>4193</v>
      </c>
      <c r="G5" s="621" t="s">
        <v>4216</v>
      </c>
      <c r="H5" s="621" t="s">
        <v>4217</v>
      </c>
      <c r="I5" s="623">
        <v>0.4366666666666667</v>
      </c>
      <c r="J5" s="623">
        <v>600</v>
      </c>
      <c r="K5" s="624">
        <v>262</v>
      </c>
    </row>
    <row r="6" spans="1:11" ht="14.4" customHeight="1" x14ac:dyDescent="0.3">
      <c r="A6" s="625" t="s">
        <v>535</v>
      </c>
      <c r="B6" s="626" t="s">
        <v>537</v>
      </c>
      <c r="C6" s="627" t="s">
        <v>549</v>
      </c>
      <c r="D6" s="628" t="s">
        <v>550</v>
      </c>
      <c r="E6" s="627" t="s">
        <v>4192</v>
      </c>
      <c r="F6" s="628" t="s">
        <v>4193</v>
      </c>
      <c r="G6" s="627" t="s">
        <v>4218</v>
      </c>
      <c r="H6" s="627" t="s">
        <v>4219</v>
      </c>
      <c r="I6" s="629">
        <v>34.69</v>
      </c>
      <c r="J6" s="629">
        <v>12</v>
      </c>
      <c r="K6" s="630">
        <v>416.28</v>
      </c>
    </row>
    <row r="7" spans="1:11" ht="14.4" customHeight="1" x14ac:dyDescent="0.3">
      <c r="A7" s="625" t="s">
        <v>535</v>
      </c>
      <c r="B7" s="626" t="s">
        <v>537</v>
      </c>
      <c r="C7" s="627" t="s">
        <v>549</v>
      </c>
      <c r="D7" s="628" t="s">
        <v>550</v>
      </c>
      <c r="E7" s="627" t="s">
        <v>4192</v>
      </c>
      <c r="F7" s="628" t="s">
        <v>4193</v>
      </c>
      <c r="G7" s="627" t="s">
        <v>4220</v>
      </c>
      <c r="H7" s="627" t="s">
        <v>4221</v>
      </c>
      <c r="I7" s="629">
        <v>2.39</v>
      </c>
      <c r="J7" s="629">
        <v>120</v>
      </c>
      <c r="K7" s="630">
        <v>286.8</v>
      </c>
    </row>
    <row r="8" spans="1:11" ht="14.4" customHeight="1" x14ac:dyDescent="0.3">
      <c r="A8" s="625" t="s">
        <v>535</v>
      </c>
      <c r="B8" s="626" t="s">
        <v>537</v>
      </c>
      <c r="C8" s="627" t="s">
        <v>549</v>
      </c>
      <c r="D8" s="628" t="s">
        <v>550</v>
      </c>
      <c r="E8" s="627" t="s">
        <v>4192</v>
      </c>
      <c r="F8" s="628" t="s">
        <v>4193</v>
      </c>
      <c r="G8" s="627" t="s">
        <v>4222</v>
      </c>
      <c r="H8" s="627" t="s">
        <v>4223</v>
      </c>
      <c r="I8" s="629">
        <v>3.78</v>
      </c>
      <c r="J8" s="629">
        <v>80</v>
      </c>
      <c r="K8" s="630">
        <v>302.39999999999998</v>
      </c>
    </row>
    <row r="9" spans="1:11" ht="14.4" customHeight="1" x14ac:dyDescent="0.3">
      <c r="A9" s="625" t="s">
        <v>535</v>
      </c>
      <c r="B9" s="626" t="s">
        <v>537</v>
      </c>
      <c r="C9" s="627" t="s">
        <v>549</v>
      </c>
      <c r="D9" s="628" t="s">
        <v>550</v>
      </c>
      <c r="E9" s="627" t="s">
        <v>4192</v>
      </c>
      <c r="F9" s="628" t="s">
        <v>4193</v>
      </c>
      <c r="G9" s="627" t="s">
        <v>4224</v>
      </c>
      <c r="H9" s="627" t="s">
        <v>4225</v>
      </c>
      <c r="I9" s="629">
        <v>139.52000000000001</v>
      </c>
      <c r="J9" s="629">
        <v>60</v>
      </c>
      <c r="K9" s="630">
        <v>8371.02</v>
      </c>
    </row>
    <row r="10" spans="1:11" ht="14.4" customHeight="1" x14ac:dyDescent="0.3">
      <c r="A10" s="625" t="s">
        <v>535</v>
      </c>
      <c r="B10" s="626" t="s">
        <v>537</v>
      </c>
      <c r="C10" s="627" t="s">
        <v>549</v>
      </c>
      <c r="D10" s="628" t="s">
        <v>550</v>
      </c>
      <c r="E10" s="627" t="s">
        <v>4192</v>
      </c>
      <c r="F10" s="628" t="s">
        <v>4193</v>
      </c>
      <c r="G10" s="627" t="s">
        <v>4226</v>
      </c>
      <c r="H10" s="627" t="s">
        <v>4227</v>
      </c>
      <c r="I10" s="629">
        <v>7.3149999999999995</v>
      </c>
      <c r="J10" s="629">
        <v>50</v>
      </c>
      <c r="K10" s="630">
        <v>365.7</v>
      </c>
    </row>
    <row r="11" spans="1:11" ht="14.4" customHeight="1" x14ac:dyDescent="0.3">
      <c r="A11" s="625" t="s">
        <v>535</v>
      </c>
      <c r="B11" s="626" t="s">
        <v>537</v>
      </c>
      <c r="C11" s="627" t="s">
        <v>549</v>
      </c>
      <c r="D11" s="628" t="s">
        <v>550</v>
      </c>
      <c r="E11" s="627" t="s">
        <v>4192</v>
      </c>
      <c r="F11" s="628" t="s">
        <v>4193</v>
      </c>
      <c r="G11" s="627" t="s">
        <v>4228</v>
      </c>
      <c r="H11" s="627" t="s">
        <v>4229</v>
      </c>
      <c r="I11" s="629">
        <v>27.105000000000004</v>
      </c>
      <c r="J11" s="629">
        <v>192</v>
      </c>
      <c r="K11" s="630">
        <v>5204.16</v>
      </c>
    </row>
    <row r="12" spans="1:11" ht="14.4" customHeight="1" x14ac:dyDescent="0.3">
      <c r="A12" s="625" t="s">
        <v>535</v>
      </c>
      <c r="B12" s="626" t="s">
        <v>537</v>
      </c>
      <c r="C12" s="627" t="s">
        <v>549</v>
      </c>
      <c r="D12" s="628" t="s">
        <v>550</v>
      </c>
      <c r="E12" s="627" t="s">
        <v>4192</v>
      </c>
      <c r="F12" s="628" t="s">
        <v>4193</v>
      </c>
      <c r="G12" s="627" t="s">
        <v>4230</v>
      </c>
      <c r="H12" s="627" t="s">
        <v>4231</v>
      </c>
      <c r="I12" s="629">
        <v>3.91</v>
      </c>
      <c r="J12" s="629">
        <v>80</v>
      </c>
      <c r="K12" s="630">
        <v>312.8</v>
      </c>
    </row>
    <row r="13" spans="1:11" ht="14.4" customHeight="1" x14ac:dyDescent="0.3">
      <c r="A13" s="625" t="s">
        <v>535</v>
      </c>
      <c r="B13" s="626" t="s">
        <v>537</v>
      </c>
      <c r="C13" s="627" t="s">
        <v>549</v>
      </c>
      <c r="D13" s="628" t="s">
        <v>550</v>
      </c>
      <c r="E13" s="627" t="s">
        <v>4192</v>
      </c>
      <c r="F13" s="628" t="s">
        <v>4193</v>
      </c>
      <c r="G13" s="627" t="s">
        <v>4232</v>
      </c>
      <c r="H13" s="627" t="s">
        <v>4233</v>
      </c>
      <c r="I13" s="629">
        <v>5.9220000000000006</v>
      </c>
      <c r="J13" s="629">
        <v>170</v>
      </c>
      <c r="K13" s="630">
        <v>1007.1</v>
      </c>
    </row>
    <row r="14" spans="1:11" ht="14.4" customHeight="1" x14ac:dyDescent="0.3">
      <c r="A14" s="625" t="s">
        <v>535</v>
      </c>
      <c r="B14" s="626" t="s">
        <v>537</v>
      </c>
      <c r="C14" s="627" t="s">
        <v>549</v>
      </c>
      <c r="D14" s="628" t="s">
        <v>550</v>
      </c>
      <c r="E14" s="627" t="s">
        <v>4192</v>
      </c>
      <c r="F14" s="628" t="s">
        <v>4193</v>
      </c>
      <c r="G14" s="627" t="s">
        <v>4234</v>
      </c>
      <c r="H14" s="627" t="s">
        <v>4235</v>
      </c>
      <c r="I14" s="629">
        <v>0.84166666666666667</v>
      </c>
      <c r="J14" s="629">
        <v>3700</v>
      </c>
      <c r="K14" s="630">
        <v>3116</v>
      </c>
    </row>
    <row r="15" spans="1:11" ht="14.4" customHeight="1" x14ac:dyDescent="0.3">
      <c r="A15" s="625" t="s">
        <v>535</v>
      </c>
      <c r="B15" s="626" t="s">
        <v>537</v>
      </c>
      <c r="C15" s="627" t="s">
        <v>549</v>
      </c>
      <c r="D15" s="628" t="s">
        <v>550</v>
      </c>
      <c r="E15" s="627" t="s">
        <v>4192</v>
      </c>
      <c r="F15" s="628" t="s">
        <v>4193</v>
      </c>
      <c r="G15" s="627" t="s">
        <v>4236</v>
      </c>
      <c r="H15" s="627" t="s">
        <v>4237</v>
      </c>
      <c r="I15" s="629">
        <v>1.4249999999999998</v>
      </c>
      <c r="J15" s="629">
        <v>1200</v>
      </c>
      <c r="K15" s="630">
        <v>1710</v>
      </c>
    </row>
    <row r="16" spans="1:11" ht="14.4" customHeight="1" x14ac:dyDescent="0.3">
      <c r="A16" s="625" t="s">
        <v>535</v>
      </c>
      <c r="B16" s="626" t="s">
        <v>537</v>
      </c>
      <c r="C16" s="627" t="s">
        <v>549</v>
      </c>
      <c r="D16" s="628" t="s">
        <v>550</v>
      </c>
      <c r="E16" s="627" t="s">
        <v>4192</v>
      </c>
      <c r="F16" s="628" t="s">
        <v>4193</v>
      </c>
      <c r="G16" s="627" t="s">
        <v>4238</v>
      </c>
      <c r="H16" s="627" t="s">
        <v>4239</v>
      </c>
      <c r="I16" s="629">
        <v>129.26</v>
      </c>
      <c r="J16" s="629">
        <v>5</v>
      </c>
      <c r="K16" s="630">
        <v>646.29999999999995</v>
      </c>
    </row>
    <row r="17" spans="1:11" ht="14.4" customHeight="1" x14ac:dyDescent="0.3">
      <c r="A17" s="625" t="s">
        <v>535</v>
      </c>
      <c r="B17" s="626" t="s">
        <v>537</v>
      </c>
      <c r="C17" s="627" t="s">
        <v>549</v>
      </c>
      <c r="D17" s="628" t="s">
        <v>550</v>
      </c>
      <c r="E17" s="627" t="s">
        <v>4192</v>
      </c>
      <c r="F17" s="628" t="s">
        <v>4193</v>
      </c>
      <c r="G17" s="627" t="s">
        <v>4240</v>
      </c>
      <c r="H17" s="627" t="s">
        <v>4241</v>
      </c>
      <c r="I17" s="629">
        <v>86.37</v>
      </c>
      <c r="J17" s="629">
        <v>10</v>
      </c>
      <c r="K17" s="630">
        <v>863.7</v>
      </c>
    </row>
    <row r="18" spans="1:11" ht="14.4" customHeight="1" x14ac:dyDescent="0.3">
      <c r="A18" s="625" t="s">
        <v>535</v>
      </c>
      <c r="B18" s="626" t="s">
        <v>537</v>
      </c>
      <c r="C18" s="627" t="s">
        <v>549</v>
      </c>
      <c r="D18" s="628" t="s">
        <v>550</v>
      </c>
      <c r="E18" s="627" t="s">
        <v>4192</v>
      </c>
      <c r="F18" s="628" t="s">
        <v>4193</v>
      </c>
      <c r="G18" s="627" t="s">
        <v>4242</v>
      </c>
      <c r="H18" s="627" t="s">
        <v>4243</v>
      </c>
      <c r="I18" s="629">
        <v>82.08</v>
      </c>
      <c r="J18" s="629">
        <v>20</v>
      </c>
      <c r="K18" s="630">
        <v>1641.6</v>
      </c>
    </row>
    <row r="19" spans="1:11" ht="14.4" customHeight="1" x14ac:dyDescent="0.3">
      <c r="A19" s="625" t="s">
        <v>535</v>
      </c>
      <c r="B19" s="626" t="s">
        <v>537</v>
      </c>
      <c r="C19" s="627" t="s">
        <v>549</v>
      </c>
      <c r="D19" s="628" t="s">
        <v>550</v>
      </c>
      <c r="E19" s="627" t="s">
        <v>4192</v>
      </c>
      <c r="F19" s="628" t="s">
        <v>4193</v>
      </c>
      <c r="G19" s="627" t="s">
        <v>4244</v>
      </c>
      <c r="H19" s="627" t="s">
        <v>4245</v>
      </c>
      <c r="I19" s="629">
        <v>10.125999999999999</v>
      </c>
      <c r="J19" s="629">
        <v>450</v>
      </c>
      <c r="K19" s="630">
        <v>4557.5</v>
      </c>
    </row>
    <row r="20" spans="1:11" ht="14.4" customHeight="1" x14ac:dyDescent="0.3">
      <c r="A20" s="625" t="s">
        <v>535</v>
      </c>
      <c r="B20" s="626" t="s">
        <v>537</v>
      </c>
      <c r="C20" s="627" t="s">
        <v>549</v>
      </c>
      <c r="D20" s="628" t="s">
        <v>550</v>
      </c>
      <c r="E20" s="627" t="s">
        <v>4192</v>
      </c>
      <c r="F20" s="628" t="s">
        <v>4193</v>
      </c>
      <c r="G20" s="627" t="s">
        <v>4246</v>
      </c>
      <c r="H20" s="627" t="s">
        <v>4247</v>
      </c>
      <c r="I20" s="629">
        <v>61.22</v>
      </c>
      <c r="J20" s="629">
        <v>4</v>
      </c>
      <c r="K20" s="630">
        <v>244.88</v>
      </c>
    </row>
    <row r="21" spans="1:11" ht="14.4" customHeight="1" x14ac:dyDescent="0.3">
      <c r="A21" s="625" t="s">
        <v>535</v>
      </c>
      <c r="B21" s="626" t="s">
        <v>537</v>
      </c>
      <c r="C21" s="627" t="s">
        <v>549</v>
      </c>
      <c r="D21" s="628" t="s">
        <v>550</v>
      </c>
      <c r="E21" s="627" t="s">
        <v>4192</v>
      </c>
      <c r="F21" s="628" t="s">
        <v>4193</v>
      </c>
      <c r="G21" s="627" t="s">
        <v>4248</v>
      </c>
      <c r="H21" s="627" t="s">
        <v>4249</v>
      </c>
      <c r="I21" s="629">
        <v>22.86</v>
      </c>
      <c r="J21" s="629">
        <v>225</v>
      </c>
      <c r="K21" s="630">
        <v>5092.5</v>
      </c>
    </row>
    <row r="22" spans="1:11" ht="14.4" customHeight="1" x14ac:dyDescent="0.3">
      <c r="A22" s="625" t="s">
        <v>535</v>
      </c>
      <c r="B22" s="626" t="s">
        <v>537</v>
      </c>
      <c r="C22" s="627" t="s">
        <v>549</v>
      </c>
      <c r="D22" s="628" t="s">
        <v>550</v>
      </c>
      <c r="E22" s="627" t="s">
        <v>4192</v>
      </c>
      <c r="F22" s="628" t="s">
        <v>4193</v>
      </c>
      <c r="G22" s="627" t="s">
        <v>4250</v>
      </c>
      <c r="H22" s="627" t="s">
        <v>4251</v>
      </c>
      <c r="I22" s="629">
        <v>30.170000000000005</v>
      </c>
      <c r="J22" s="629">
        <v>175</v>
      </c>
      <c r="K22" s="630">
        <v>5279.75</v>
      </c>
    </row>
    <row r="23" spans="1:11" ht="14.4" customHeight="1" x14ac:dyDescent="0.3">
      <c r="A23" s="625" t="s">
        <v>535</v>
      </c>
      <c r="B23" s="626" t="s">
        <v>537</v>
      </c>
      <c r="C23" s="627" t="s">
        <v>549</v>
      </c>
      <c r="D23" s="628" t="s">
        <v>550</v>
      </c>
      <c r="E23" s="627" t="s">
        <v>4192</v>
      </c>
      <c r="F23" s="628" t="s">
        <v>4193</v>
      </c>
      <c r="G23" s="627" t="s">
        <v>4252</v>
      </c>
      <c r="H23" s="627" t="s">
        <v>4253</v>
      </c>
      <c r="I23" s="629">
        <v>1.5157142857142858</v>
      </c>
      <c r="J23" s="629">
        <v>700</v>
      </c>
      <c r="K23" s="630">
        <v>1061</v>
      </c>
    </row>
    <row r="24" spans="1:11" ht="14.4" customHeight="1" x14ac:dyDescent="0.3">
      <c r="A24" s="625" t="s">
        <v>535</v>
      </c>
      <c r="B24" s="626" t="s">
        <v>537</v>
      </c>
      <c r="C24" s="627" t="s">
        <v>549</v>
      </c>
      <c r="D24" s="628" t="s">
        <v>550</v>
      </c>
      <c r="E24" s="627" t="s">
        <v>4192</v>
      </c>
      <c r="F24" s="628" t="s">
        <v>4193</v>
      </c>
      <c r="G24" s="627" t="s">
        <v>4254</v>
      </c>
      <c r="H24" s="627" t="s">
        <v>4255</v>
      </c>
      <c r="I24" s="629">
        <v>8.1199999999999992</v>
      </c>
      <c r="J24" s="629">
        <v>90</v>
      </c>
      <c r="K24" s="630">
        <v>731.4</v>
      </c>
    </row>
    <row r="25" spans="1:11" ht="14.4" customHeight="1" x14ac:dyDescent="0.3">
      <c r="A25" s="625" t="s">
        <v>535</v>
      </c>
      <c r="B25" s="626" t="s">
        <v>537</v>
      </c>
      <c r="C25" s="627" t="s">
        <v>549</v>
      </c>
      <c r="D25" s="628" t="s">
        <v>550</v>
      </c>
      <c r="E25" s="627" t="s">
        <v>4192</v>
      </c>
      <c r="F25" s="628" t="s">
        <v>4193</v>
      </c>
      <c r="G25" s="627" t="s">
        <v>4256</v>
      </c>
      <c r="H25" s="627" t="s">
        <v>4257</v>
      </c>
      <c r="I25" s="629">
        <v>0.6</v>
      </c>
      <c r="J25" s="629">
        <v>6000</v>
      </c>
      <c r="K25" s="630">
        <v>3600</v>
      </c>
    </row>
    <row r="26" spans="1:11" ht="14.4" customHeight="1" x14ac:dyDescent="0.3">
      <c r="A26" s="625" t="s">
        <v>535</v>
      </c>
      <c r="B26" s="626" t="s">
        <v>537</v>
      </c>
      <c r="C26" s="627" t="s">
        <v>549</v>
      </c>
      <c r="D26" s="628" t="s">
        <v>550</v>
      </c>
      <c r="E26" s="627" t="s">
        <v>4192</v>
      </c>
      <c r="F26" s="628" t="s">
        <v>4193</v>
      </c>
      <c r="G26" s="627" t="s">
        <v>4258</v>
      </c>
      <c r="H26" s="627" t="s">
        <v>4259</v>
      </c>
      <c r="I26" s="629">
        <v>3.12</v>
      </c>
      <c r="J26" s="629">
        <v>100</v>
      </c>
      <c r="K26" s="630">
        <v>312</v>
      </c>
    </row>
    <row r="27" spans="1:11" ht="14.4" customHeight="1" x14ac:dyDescent="0.3">
      <c r="A27" s="625" t="s">
        <v>535</v>
      </c>
      <c r="B27" s="626" t="s">
        <v>537</v>
      </c>
      <c r="C27" s="627" t="s">
        <v>549</v>
      </c>
      <c r="D27" s="628" t="s">
        <v>550</v>
      </c>
      <c r="E27" s="627" t="s">
        <v>4192</v>
      </c>
      <c r="F27" s="628" t="s">
        <v>4193</v>
      </c>
      <c r="G27" s="627" t="s">
        <v>4260</v>
      </c>
      <c r="H27" s="627" t="s">
        <v>4261</v>
      </c>
      <c r="I27" s="629">
        <v>0.44</v>
      </c>
      <c r="J27" s="629">
        <v>1100</v>
      </c>
      <c r="K27" s="630">
        <v>484</v>
      </c>
    </row>
    <row r="28" spans="1:11" ht="14.4" customHeight="1" x14ac:dyDescent="0.3">
      <c r="A28" s="625" t="s">
        <v>535</v>
      </c>
      <c r="B28" s="626" t="s">
        <v>537</v>
      </c>
      <c r="C28" s="627" t="s">
        <v>549</v>
      </c>
      <c r="D28" s="628" t="s">
        <v>550</v>
      </c>
      <c r="E28" s="627" t="s">
        <v>4192</v>
      </c>
      <c r="F28" s="628" t="s">
        <v>4193</v>
      </c>
      <c r="G28" s="627" t="s">
        <v>4262</v>
      </c>
      <c r="H28" s="627" t="s">
        <v>4263</v>
      </c>
      <c r="I28" s="629">
        <v>21.063333333333333</v>
      </c>
      <c r="J28" s="629">
        <v>30</v>
      </c>
      <c r="K28" s="630">
        <v>631.9</v>
      </c>
    </row>
    <row r="29" spans="1:11" ht="14.4" customHeight="1" x14ac:dyDescent="0.3">
      <c r="A29" s="625" t="s">
        <v>535</v>
      </c>
      <c r="B29" s="626" t="s">
        <v>537</v>
      </c>
      <c r="C29" s="627" t="s">
        <v>549</v>
      </c>
      <c r="D29" s="628" t="s">
        <v>550</v>
      </c>
      <c r="E29" s="627" t="s">
        <v>4192</v>
      </c>
      <c r="F29" s="628" t="s">
        <v>4193</v>
      </c>
      <c r="G29" s="627" t="s">
        <v>4264</v>
      </c>
      <c r="H29" s="627" t="s">
        <v>4265</v>
      </c>
      <c r="I29" s="629">
        <v>8.61</v>
      </c>
      <c r="J29" s="629">
        <v>84</v>
      </c>
      <c r="K29" s="630">
        <v>723.96</v>
      </c>
    </row>
    <row r="30" spans="1:11" ht="14.4" customHeight="1" x14ac:dyDescent="0.3">
      <c r="A30" s="625" t="s">
        <v>535</v>
      </c>
      <c r="B30" s="626" t="s">
        <v>537</v>
      </c>
      <c r="C30" s="627" t="s">
        <v>549</v>
      </c>
      <c r="D30" s="628" t="s">
        <v>550</v>
      </c>
      <c r="E30" s="627" t="s">
        <v>4192</v>
      </c>
      <c r="F30" s="628" t="s">
        <v>4193</v>
      </c>
      <c r="G30" s="627" t="s">
        <v>4266</v>
      </c>
      <c r="H30" s="627" t="s">
        <v>4267</v>
      </c>
      <c r="I30" s="629">
        <v>27.92</v>
      </c>
      <c r="J30" s="629">
        <v>1</v>
      </c>
      <c r="K30" s="630">
        <v>27.92</v>
      </c>
    </row>
    <row r="31" spans="1:11" ht="14.4" customHeight="1" x14ac:dyDescent="0.3">
      <c r="A31" s="625" t="s">
        <v>535</v>
      </c>
      <c r="B31" s="626" t="s">
        <v>537</v>
      </c>
      <c r="C31" s="627" t="s">
        <v>549</v>
      </c>
      <c r="D31" s="628" t="s">
        <v>550</v>
      </c>
      <c r="E31" s="627" t="s">
        <v>4192</v>
      </c>
      <c r="F31" s="628" t="s">
        <v>4193</v>
      </c>
      <c r="G31" s="627" t="s">
        <v>4268</v>
      </c>
      <c r="H31" s="627" t="s">
        <v>4269</v>
      </c>
      <c r="I31" s="629">
        <v>13.12</v>
      </c>
      <c r="J31" s="629">
        <v>10</v>
      </c>
      <c r="K31" s="630">
        <v>131.19999999999999</v>
      </c>
    </row>
    <row r="32" spans="1:11" ht="14.4" customHeight="1" x14ac:dyDescent="0.3">
      <c r="A32" s="625" t="s">
        <v>535</v>
      </c>
      <c r="B32" s="626" t="s">
        <v>537</v>
      </c>
      <c r="C32" s="627" t="s">
        <v>549</v>
      </c>
      <c r="D32" s="628" t="s">
        <v>550</v>
      </c>
      <c r="E32" s="627" t="s">
        <v>4192</v>
      </c>
      <c r="F32" s="628" t="s">
        <v>4193</v>
      </c>
      <c r="G32" s="627" t="s">
        <v>4270</v>
      </c>
      <c r="H32" s="627" t="s">
        <v>4271</v>
      </c>
      <c r="I32" s="629">
        <v>133.09</v>
      </c>
      <c r="J32" s="629">
        <v>15</v>
      </c>
      <c r="K32" s="630">
        <v>1996.34</v>
      </c>
    </row>
    <row r="33" spans="1:11" ht="14.4" customHeight="1" x14ac:dyDescent="0.3">
      <c r="A33" s="625" t="s">
        <v>535</v>
      </c>
      <c r="B33" s="626" t="s">
        <v>537</v>
      </c>
      <c r="C33" s="627" t="s">
        <v>549</v>
      </c>
      <c r="D33" s="628" t="s">
        <v>550</v>
      </c>
      <c r="E33" s="627" t="s">
        <v>4192</v>
      </c>
      <c r="F33" s="628" t="s">
        <v>4193</v>
      </c>
      <c r="G33" s="627" t="s">
        <v>4272</v>
      </c>
      <c r="H33" s="627" t="s">
        <v>4273</v>
      </c>
      <c r="I33" s="629">
        <v>1.23</v>
      </c>
      <c r="J33" s="629">
        <v>1700</v>
      </c>
      <c r="K33" s="630">
        <v>2091</v>
      </c>
    </row>
    <row r="34" spans="1:11" ht="14.4" customHeight="1" x14ac:dyDescent="0.3">
      <c r="A34" s="625" t="s">
        <v>535</v>
      </c>
      <c r="B34" s="626" t="s">
        <v>537</v>
      </c>
      <c r="C34" s="627" t="s">
        <v>549</v>
      </c>
      <c r="D34" s="628" t="s">
        <v>550</v>
      </c>
      <c r="E34" s="627" t="s">
        <v>4192</v>
      </c>
      <c r="F34" s="628" t="s">
        <v>4193</v>
      </c>
      <c r="G34" s="627" t="s">
        <v>4274</v>
      </c>
      <c r="H34" s="627" t="s">
        <v>4275</v>
      </c>
      <c r="I34" s="629">
        <v>1.17</v>
      </c>
      <c r="J34" s="629">
        <v>1400</v>
      </c>
      <c r="K34" s="630">
        <v>1638</v>
      </c>
    </row>
    <row r="35" spans="1:11" ht="14.4" customHeight="1" x14ac:dyDescent="0.3">
      <c r="A35" s="625" t="s">
        <v>535</v>
      </c>
      <c r="B35" s="626" t="s">
        <v>537</v>
      </c>
      <c r="C35" s="627" t="s">
        <v>549</v>
      </c>
      <c r="D35" s="628" t="s">
        <v>550</v>
      </c>
      <c r="E35" s="627" t="s">
        <v>4192</v>
      </c>
      <c r="F35" s="628" t="s">
        <v>4193</v>
      </c>
      <c r="G35" s="627" t="s">
        <v>4276</v>
      </c>
      <c r="H35" s="627" t="s">
        <v>4277</v>
      </c>
      <c r="I35" s="629">
        <v>9.99</v>
      </c>
      <c r="J35" s="629">
        <v>30</v>
      </c>
      <c r="K35" s="630">
        <v>299.7</v>
      </c>
    </row>
    <row r="36" spans="1:11" ht="14.4" customHeight="1" x14ac:dyDescent="0.3">
      <c r="A36" s="625" t="s">
        <v>535</v>
      </c>
      <c r="B36" s="626" t="s">
        <v>537</v>
      </c>
      <c r="C36" s="627" t="s">
        <v>549</v>
      </c>
      <c r="D36" s="628" t="s">
        <v>550</v>
      </c>
      <c r="E36" s="627" t="s">
        <v>4192</v>
      </c>
      <c r="F36" s="628" t="s">
        <v>4193</v>
      </c>
      <c r="G36" s="627" t="s">
        <v>4278</v>
      </c>
      <c r="H36" s="627" t="s">
        <v>4279</v>
      </c>
      <c r="I36" s="629">
        <v>45.924999999999997</v>
      </c>
      <c r="J36" s="629">
        <v>4</v>
      </c>
      <c r="K36" s="630">
        <v>183.7</v>
      </c>
    </row>
    <row r="37" spans="1:11" ht="14.4" customHeight="1" x14ac:dyDescent="0.3">
      <c r="A37" s="625" t="s">
        <v>535</v>
      </c>
      <c r="B37" s="626" t="s">
        <v>537</v>
      </c>
      <c r="C37" s="627" t="s">
        <v>549</v>
      </c>
      <c r="D37" s="628" t="s">
        <v>550</v>
      </c>
      <c r="E37" s="627" t="s">
        <v>4192</v>
      </c>
      <c r="F37" s="628" t="s">
        <v>4193</v>
      </c>
      <c r="G37" s="627" t="s">
        <v>4280</v>
      </c>
      <c r="H37" s="627" t="s">
        <v>4281</v>
      </c>
      <c r="I37" s="629">
        <v>0.36499999999999999</v>
      </c>
      <c r="J37" s="629">
        <v>500</v>
      </c>
      <c r="K37" s="630">
        <v>182.5</v>
      </c>
    </row>
    <row r="38" spans="1:11" ht="14.4" customHeight="1" x14ac:dyDescent="0.3">
      <c r="A38" s="625" t="s">
        <v>535</v>
      </c>
      <c r="B38" s="626" t="s">
        <v>537</v>
      </c>
      <c r="C38" s="627" t="s">
        <v>549</v>
      </c>
      <c r="D38" s="628" t="s">
        <v>550</v>
      </c>
      <c r="E38" s="627" t="s">
        <v>4192</v>
      </c>
      <c r="F38" s="628" t="s">
        <v>4193</v>
      </c>
      <c r="G38" s="627" t="s">
        <v>4282</v>
      </c>
      <c r="H38" s="627" t="s">
        <v>4283</v>
      </c>
      <c r="I38" s="629">
        <v>98.39</v>
      </c>
      <c r="J38" s="629">
        <v>16</v>
      </c>
      <c r="K38" s="630">
        <v>1574.24</v>
      </c>
    </row>
    <row r="39" spans="1:11" ht="14.4" customHeight="1" x14ac:dyDescent="0.3">
      <c r="A39" s="625" t="s">
        <v>535</v>
      </c>
      <c r="B39" s="626" t="s">
        <v>537</v>
      </c>
      <c r="C39" s="627" t="s">
        <v>549</v>
      </c>
      <c r="D39" s="628" t="s">
        <v>550</v>
      </c>
      <c r="E39" s="627" t="s">
        <v>4192</v>
      </c>
      <c r="F39" s="628" t="s">
        <v>4193</v>
      </c>
      <c r="G39" s="627" t="s">
        <v>4284</v>
      </c>
      <c r="H39" s="627" t="s">
        <v>4285</v>
      </c>
      <c r="I39" s="629">
        <v>26.17</v>
      </c>
      <c r="J39" s="629">
        <v>2</v>
      </c>
      <c r="K39" s="630">
        <v>52.34</v>
      </c>
    </row>
    <row r="40" spans="1:11" ht="14.4" customHeight="1" x14ac:dyDescent="0.3">
      <c r="A40" s="625" t="s">
        <v>535</v>
      </c>
      <c r="B40" s="626" t="s">
        <v>537</v>
      </c>
      <c r="C40" s="627" t="s">
        <v>549</v>
      </c>
      <c r="D40" s="628" t="s">
        <v>550</v>
      </c>
      <c r="E40" s="627" t="s">
        <v>4192</v>
      </c>
      <c r="F40" s="628" t="s">
        <v>4193</v>
      </c>
      <c r="G40" s="627" t="s">
        <v>4286</v>
      </c>
      <c r="H40" s="627" t="s">
        <v>4287</v>
      </c>
      <c r="I40" s="629">
        <v>1.6260000000000001</v>
      </c>
      <c r="J40" s="629">
        <v>1880</v>
      </c>
      <c r="K40" s="630">
        <v>3091.0499999999997</v>
      </c>
    </row>
    <row r="41" spans="1:11" ht="14.4" customHeight="1" x14ac:dyDescent="0.3">
      <c r="A41" s="625" t="s">
        <v>535</v>
      </c>
      <c r="B41" s="626" t="s">
        <v>537</v>
      </c>
      <c r="C41" s="627" t="s">
        <v>549</v>
      </c>
      <c r="D41" s="628" t="s">
        <v>550</v>
      </c>
      <c r="E41" s="627" t="s">
        <v>4192</v>
      </c>
      <c r="F41" s="628" t="s">
        <v>4193</v>
      </c>
      <c r="G41" s="627" t="s">
        <v>4288</v>
      </c>
      <c r="H41" s="627" t="s">
        <v>4289</v>
      </c>
      <c r="I41" s="629">
        <v>656.64</v>
      </c>
      <c r="J41" s="629">
        <v>5</v>
      </c>
      <c r="K41" s="630">
        <v>3283.2</v>
      </c>
    </row>
    <row r="42" spans="1:11" ht="14.4" customHeight="1" x14ac:dyDescent="0.3">
      <c r="A42" s="625" t="s">
        <v>535</v>
      </c>
      <c r="B42" s="626" t="s">
        <v>537</v>
      </c>
      <c r="C42" s="627" t="s">
        <v>549</v>
      </c>
      <c r="D42" s="628" t="s">
        <v>550</v>
      </c>
      <c r="E42" s="627" t="s">
        <v>4192</v>
      </c>
      <c r="F42" s="628" t="s">
        <v>4193</v>
      </c>
      <c r="G42" s="627" t="s">
        <v>4290</v>
      </c>
      <c r="H42" s="627" t="s">
        <v>4291</v>
      </c>
      <c r="I42" s="629">
        <v>7.2379999999999995</v>
      </c>
      <c r="J42" s="629">
        <v>60</v>
      </c>
      <c r="K42" s="630">
        <v>434.28</v>
      </c>
    </row>
    <row r="43" spans="1:11" ht="14.4" customHeight="1" x14ac:dyDescent="0.3">
      <c r="A43" s="625" t="s">
        <v>535</v>
      </c>
      <c r="B43" s="626" t="s">
        <v>537</v>
      </c>
      <c r="C43" s="627" t="s">
        <v>549</v>
      </c>
      <c r="D43" s="628" t="s">
        <v>550</v>
      </c>
      <c r="E43" s="627" t="s">
        <v>4192</v>
      </c>
      <c r="F43" s="628" t="s">
        <v>4193</v>
      </c>
      <c r="G43" s="627" t="s">
        <v>4292</v>
      </c>
      <c r="H43" s="627" t="s">
        <v>4293</v>
      </c>
      <c r="I43" s="629">
        <v>0.85625000000000007</v>
      </c>
      <c r="J43" s="629">
        <v>1000</v>
      </c>
      <c r="K43" s="630">
        <v>856</v>
      </c>
    </row>
    <row r="44" spans="1:11" ht="14.4" customHeight="1" x14ac:dyDescent="0.3">
      <c r="A44" s="625" t="s">
        <v>535</v>
      </c>
      <c r="B44" s="626" t="s">
        <v>537</v>
      </c>
      <c r="C44" s="627" t="s">
        <v>549</v>
      </c>
      <c r="D44" s="628" t="s">
        <v>550</v>
      </c>
      <c r="E44" s="627" t="s">
        <v>4192</v>
      </c>
      <c r="F44" s="628" t="s">
        <v>4193</v>
      </c>
      <c r="G44" s="627" t="s">
        <v>4294</v>
      </c>
      <c r="H44" s="627" t="s">
        <v>4295</v>
      </c>
      <c r="I44" s="629">
        <v>1.5166666666666666</v>
      </c>
      <c r="J44" s="629">
        <v>950</v>
      </c>
      <c r="K44" s="630">
        <v>1440</v>
      </c>
    </row>
    <row r="45" spans="1:11" ht="14.4" customHeight="1" x14ac:dyDescent="0.3">
      <c r="A45" s="625" t="s">
        <v>535</v>
      </c>
      <c r="B45" s="626" t="s">
        <v>537</v>
      </c>
      <c r="C45" s="627" t="s">
        <v>549</v>
      </c>
      <c r="D45" s="628" t="s">
        <v>550</v>
      </c>
      <c r="E45" s="627" t="s">
        <v>4192</v>
      </c>
      <c r="F45" s="628" t="s">
        <v>4193</v>
      </c>
      <c r="G45" s="627" t="s">
        <v>4296</v>
      </c>
      <c r="H45" s="627" t="s">
        <v>4297</v>
      </c>
      <c r="I45" s="629">
        <v>2.0644444444444443</v>
      </c>
      <c r="J45" s="629">
        <v>650</v>
      </c>
      <c r="K45" s="630">
        <v>1342</v>
      </c>
    </row>
    <row r="46" spans="1:11" ht="14.4" customHeight="1" x14ac:dyDescent="0.3">
      <c r="A46" s="625" t="s">
        <v>535</v>
      </c>
      <c r="B46" s="626" t="s">
        <v>537</v>
      </c>
      <c r="C46" s="627" t="s">
        <v>549</v>
      </c>
      <c r="D46" s="628" t="s">
        <v>550</v>
      </c>
      <c r="E46" s="627" t="s">
        <v>4192</v>
      </c>
      <c r="F46" s="628" t="s">
        <v>4193</v>
      </c>
      <c r="G46" s="627" t="s">
        <v>4298</v>
      </c>
      <c r="H46" s="627" t="s">
        <v>4299</v>
      </c>
      <c r="I46" s="629">
        <v>5.8755555555555556</v>
      </c>
      <c r="J46" s="629">
        <v>950</v>
      </c>
      <c r="K46" s="630">
        <v>5581</v>
      </c>
    </row>
    <row r="47" spans="1:11" ht="14.4" customHeight="1" x14ac:dyDescent="0.3">
      <c r="A47" s="625" t="s">
        <v>535</v>
      </c>
      <c r="B47" s="626" t="s">
        <v>537</v>
      </c>
      <c r="C47" s="627" t="s">
        <v>549</v>
      </c>
      <c r="D47" s="628" t="s">
        <v>550</v>
      </c>
      <c r="E47" s="627" t="s">
        <v>4192</v>
      </c>
      <c r="F47" s="628" t="s">
        <v>4193</v>
      </c>
      <c r="G47" s="627" t="s">
        <v>4300</v>
      </c>
      <c r="H47" s="627" t="s">
        <v>4301</v>
      </c>
      <c r="I47" s="629">
        <v>1101.6849999999999</v>
      </c>
      <c r="J47" s="629">
        <v>5</v>
      </c>
      <c r="K47" s="630">
        <v>5508.4</v>
      </c>
    </row>
    <row r="48" spans="1:11" ht="14.4" customHeight="1" x14ac:dyDescent="0.3">
      <c r="A48" s="625" t="s">
        <v>535</v>
      </c>
      <c r="B48" s="626" t="s">
        <v>537</v>
      </c>
      <c r="C48" s="627" t="s">
        <v>549</v>
      </c>
      <c r="D48" s="628" t="s">
        <v>550</v>
      </c>
      <c r="E48" s="627" t="s">
        <v>4192</v>
      </c>
      <c r="F48" s="628" t="s">
        <v>4193</v>
      </c>
      <c r="G48" s="627" t="s">
        <v>4302</v>
      </c>
      <c r="H48" s="627" t="s">
        <v>4303</v>
      </c>
      <c r="I48" s="629">
        <v>1392.5549999999998</v>
      </c>
      <c r="J48" s="629">
        <v>4</v>
      </c>
      <c r="K48" s="630">
        <v>5570.21</v>
      </c>
    </row>
    <row r="49" spans="1:11" ht="14.4" customHeight="1" x14ac:dyDescent="0.3">
      <c r="A49" s="625" t="s">
        <v>535</v>
      </c>
      <c r="B49" s="626" t="s">
        <v>537</v>
      </c>
      <c r="C49" s="627" t="s">
        <v>549</v>
      </c>
      <c r="D49" s="628" t="s">
        <v>550</v>
      </c>
      <c r="E49" s="627" t="s">
        <v>4192</v>
      </c>
      <c r="F49" s="628" t="s">
        <v>4193</v>
      </c>
      <c r="G49" s="627" t="s">
        <v>4304</v>
      </c>
      <c r="H49" s="627" t="s">
        <v>4305</v>
      </c>
      <c r="I49" s="629">
        <v>1655.7833333333335</v>
      </c>
      <c r="J49" s="629">
        <v>10</v>
      </c>
      <c r="K49" s="630">
        <v>16557.810000000001</v>
      </c>
    </row>
    <row r="50" spans="1:11" ht="14.4" customHeight="1" x14ac:dyDescent="0.3">
      <c r="A50" s="625" t="s">
        <v>535</v>
      </c>
      <c r="B50" s="626" t="s">
        <v>537</v>
      </c>
      <c r="C50" s="627" t="s">
        <v>549</v>
      </c>
      <c r="D50" s="628" t="s">
        <v>550</v>
      </c>
      <c r="E50" s="627" t="s">
        <v>4192</v>
      </c>
      <c r="F50" s="628" t="s">
        <v>4193</v>
      </c>
      <c r="G50" s="627" t="s">
        <v>4306</v>
      </c>
      <c r="H50" s="627" t="s">
        <v>4307</v>
      </c>
      <c r="I50" s="629">
        <v>1464.7214285714285</v>
      </c>
      <c r="J50" s="629">
        <v>20</v>
      </c>
      <c r="K50" s="630">
        <v>29294.44</v>
      </c>
    </row>
    <row r="51" spans="1:11" ht="14.4" customHeight="1" x14ac:dyDescent="0.3">
      <c r="A51" s="625" t="s">
        <v>535</v>
      </c>
      <c r="B51" s="626" t="s">
        <v>537</v>
      </c>
      <c r="C51" s="627" t="s">
        <v>549</v>
      </c>
      <c r="D51" s="628" t="s">
        <v>550</v>
      </c>
      <c r="E51" s="627" t="s">
        <v>4192</v>
      </c>
      <c r="F51" s="628" t="s">
        <v>4193</v>
      </c>
      <c r="G51" s="627" t="s">
        <v>4308</v>
      </c>
      <c r="H51" s="627" t="s">
        <v>4309</v>
      </c>
      <c r="I51" s="629">
        <v>873.625</v>
      </c>
      <c r="J51" s="629">
        <v>4</v>
      </c>
      <c r="K51" s="630">
        <v>3494.5</v>
      </c>
    </row>
    <row r="52" spans="1:11" ht="14.4" customHeight="1" x14ac:dyDescent="0.3">
      <c r="A52" s="625" t="s">
        <v>535</v>
      </c>
      <c r="B52" s="626" t="s">
        <v>537</v>
      </c>
      <c r="C52" s="627" t="s">
        <v>549</v>
      </c>
      <c r="D52" s="628" t="s">
        <v>550</v>
      </c>
      <c r="E52" s="627" t="s">
        <v>4192</v>
      </c>
      <c r="F52" s="628" t="s">
        <v>4193</v>
      </c>
      <c r="G52" s="627" t="s">
        <v>4310</v>
      </c>
      <c r="H52" s="627" t="s">
        <v>4311</v>
      </c>
      <c r="I52" s="629">
        <v>1.59</v>
      </c>
      <c r="J52" s="629">
        <v>100</v>
      </c>
      <c r="K52" s="630">
        <v>158.69999999999999</v>
      </c>
    </row>
    <row r="53" spans="1:11" ht="14.4" customHeight="1" x14ac:dyDescent="0.3">
      <c r="A53" s="625" t="s">
        <v>535</v>
      </c>
      <c r="B53" s="626" t="s">
        <v>537</v>
      </c>
      <c r="C53" s="627" t="s">
        <v>549</v>
      </c>
      <c r="D53" s="628" t="s">
        <v>550</v>
      </c>
      <c r="E53" s="627" t="s">
        <v>4192</v>
      </c>
      <c r="F53" s="628" t="s">
        <v>4193</v>
      </c>
      <c r="G53" s="627" t="s">
        <v>4312</v>
      </c>
      <c r="H53" s="627" t="s">
        <v>4313</v>
      </c>
      <c r="I53" s="629">
        <v>2.68</v>
      </c>
      <c r="J53" s="629">
        <v>50</v>
      </c>
      <c r="K53" s="630">
        <v>133.97999999999999</v>
      </c>
    </row>
    <row r="54" spans="1:11" ht="14.4" customHeight="1" x14ac:dyDescent="0.3">
      <c r="A54" s="625" t="s">
        <v>535</v>
      </c>
      <c r="B54" s="626" t="s">
        <v>537</v>
      </c>
      <c r="C54" s="627" t="s">
        <v>549</v>
      </c>
      <c r="D54" s="628" t="s">
        <v>550</v>
      </c>
      <c r="E54" s="627" t="s">
        <v>4192</v>
      </c>
      <c r="F54" s="628" t="s">
        <v>4193</v>
      </c>
      <c r="G54" s="627" t="s">
        <v>4314</v>
      </c>
      <c r="H54" s="627" t="s">
        <v>4315</v>
      </c>
      <c r="I54" s="629">
        <v>58.83</v>
      </c>
      <c r="J54" s="629">
        <v>20</v>
      </c>
      <c r="K54" s="630">
        <v>1176.5999999999999</v>
      </c>
    </row>
    <row r="55" spans="1:11" ht="14.4" customHeight="1" x14ac:dyDescent="0.3">
      <c r="A55" s="625" t="s">
        <v>535</v>
      </c>
      <c r="B55" s="626" t="s">
        <v>537</v>
      </c>
      <c r="C55" s="627" t="s">
        <v>549</v>
      </c>
      <c r="D55" s="628" t="s">
        <v>550</v>
      </c>
      <c r="E55" s="627" t="s">
        <v>4192</v>
      </c>
      <c r="F55" s="628" t="s">
        <v>4193</v>
      </c>
      <c r="G55" s="627" t="s">
        <v>4316</v>
      </c>
      <c r="H55" s="627" t="s">
        <v>4317</v>
      </c>
      <c r="I55" s="629">
        <v>68.493333333333325</v>
      </c>
      <c r="J55" s="629">
        <v>105</v>
      </c>
      <c r="K55" s="630">
        <v>7191.75</v>
      </c>
    </row>
    <row r="56" spans="1:11" ht="14.4" customHeight="1" x14ac:dyDescent="0.3">
      <c r="A56" s="625" t="s">
        <v>535</v>
      </c>
      <c r="B56" s="626" t="s">
        <v>537</v>
      </c>
      <c r="C56" s="627" t="s">
        <v>549</v>
      </c>
      <c r="D56" s="628" t="s">
        <v>550</v>
      </c>
      <c r="E56" s="627" t="s">
        <v>4192</v>
      </c>
      <c r="F56" s="628" t="s">
        <v>4193</v>
      </c>
      <c r="G56" s="627" t="s">
        <v>4318</v>
      </c>
      <c r="H56" s="627" t="s">
        <v>4319</v>
      </c>
      <c r="I56" s="629">
        <v>55.37</v>
      </c>
      <c r="J56" s="629">
        <v>10</v>
      </c>
      <c r="K56" s="630">
        <v>553.73</v>
      </c>
    </row>
    <row r="57" spans="1:11" ht="14.4" customHeight="1" x14ac:dyDescent="0.3">
      <c r="A57" s="625" t="s">
        <v>535</v>
      </c>
      <c r="B57" s="626" t="s">
        <v>537</v>
      </c>
      <c r="C57" s="627" t="s">
        <v>549</v>
      </c>
      <c r="D57" s="628" t="s">
        <v>550</v>
      </c>
      <c r="E57" s="627" t="s">
        <v>4192</v>
      </c>
      <c r="F57" s="628" t="s">
        <v>4193</v>
      </c>
      <c r="G57" s="627" t="s">
        <v>4320</v>
      </c>
      <c r="H57" s="627" t="s">
        <v>4321</v>
      </c>
      <c r="I57" s="629">
        <v>450.86</v>
      </c>
      <c r="J57" s="629">
        <v>10</v>
      </c>
      <c r="K57" s="630">
        <v>4508.6000000000004</v>
      </c>
    </row>
    <row r="58" spans="1:11" ht="14.4" customHeight="1" x14ac:dyDescent="0.3">
      <c r="A58" s="625" t="s">
        <v>535</v>
      </c>
      <c r="B58" s="626" t="s">
        <v>537</v>
      </c>
      <c r="C58" s="627" t="s">
        <v>549</v>
      </c>
      <c r="D58" s="628" t="s">
        <v>550</v>
      </c>
      <c r="E58" s="627" t="s">
        <v>4192</v>
      </c>
      <c r="F58" s="628" t="s">
        <v>4193</v>
      </c>
      <c r="G58" s="627" t="s">
        <v>4322</v>
      </c>
      <c r="H58" s="627" t="s">
        <v>4323</v>
      </c>
      <c r="I58" s="629">
        <v>174.05</v>
      </c>
      <c r="J58" s="629">
        <v>25</v>
      </c>
      <c r="K58" s="630">
        <v>4351.3100000000004</v>
      </c>
    </row>
    <row r="59" spans="1:11" ht="14.4" customHeight="1" x14ac:dyDescent="0.3">
      <c r="A59" s="625" t="s">
        <v>535</v>
      </c>
      <c r="B59" s="626" t="s">
        <v>537</v>
      </c>
      <c r="C59" s="627" t="s">
        <v>549</v>
      </c>
      <c r="D59" s="628" t="s">
        <v>550</v>
      </c>
      <c r="E59" s="627" t="s">
        <v>4192</v>
      </c>
      <c r="F59" s="628" t="s">
        <v>4193</v>
      </c>
      <c r="G59" s="627" t="s">
        <v>4324</v>
      </c>
      <c r="H59" s="627" t="s">
        <v>4325</v>
      </c>
      <c r="I59" s="629">
        <v>1464.76</v>
      </c>
      <c r="J59" s="629">
        <v>3</v>
      </c>
      <c r="K59" s="630">
        <v>4394.29</v>
      </c>
    </row>
    <row r="60" spans="1:11" ht="14.4" customHeight="1" x14ac:dyDescent="0.3">
      <c r="A60" s="625" t="s">
        <v>535</v>
      </c>
      <c r="B60" s="626" t="s">
        <v>537</v>
      </c>
      <c r="C60" s="627" t="s">
        <v>549</v>
      </c>
      <c r="D60" s="628" t="s">
        <v>550</v>
      </c>
      <c r="E60" s="627" t="s">
        <v>4192</v>
      </c>
      <c r="F60" s="628" t="s">
        <v>4193</v>
      </c>
      <c r="G60" s="627" t="s">
        <v>4326</v>
      </c>
      <c r="H60" s="627" t="s">
        <v>4327</v>
      </c>
      <c r="I60" s="629">
        <v>1646.25</v>
      </c>
      <c r="J60" s="629">
        <v>8</v>
      </c>
      <c r="K60" s="630">
        <v>13170</v>
      </c>
    </row>
    <row r="61" spans="1:11" ht="14.4" customHeight="1" x14ac:dyDescent="0.3">
      <c r="A61" s="625" t="s">
        <v>535</v>
      </c>
      <c r="B61" s="626" t="s">
        <v>537</v>
      </c>
      <c r="C61" s="627" t="s">
        <v>549</v>
      </c>
      <c r="D61" s="628" t="s">
        <v>550</v>
      </c>
      <c r="E61" s="627" t="s">
        <v>4192</v>
      </c>
      <c r="F61" s="628" t="s">
        <v>4193</v>
      </c>
      <c r="G61" s="627" t="s">
        <v>4328</v>
      </c>
      <c r="H61" s="627" t="s">
        <v>4329</v>
      </c>
      <c r="I61" s="629">
        <v>8.31</v>
      </c>
      <c r="J61" s="629">
        <v>50</v>
      </c>
      <c r="K61" s="630">
        <v>415.45</v>
      </c>
    </row>
    <row r="62" spans="1:11" ht="14.4" customHeight="1" x14ac:dyDescent="0.3">
      <c r="A62" s="625" t="s">
        <v>535</v>
      </c>
      <c r="B62" s="626" t="s">
        <v>537</v>
      </c>
      <c r="C62" s="627" t="s">
        <v>549</v>
      </c>
      <c r="D62" s="628" t="s">
        <v>550</v>
      </c>
      <c r="E62" s="627" t="s">
        <v>4192</v>
      </c>
      <c r="F62" s="628" t="s">
        <v>4193</v>
      </c>
      <c r="G62" s="627" t="s">
        <v>4330</v>
      </c>
      <c r="H62" s="627" t="s">
        <v>4331</v>
      </c>
      <c r="I62" s="629">
        <v>0.31</v>
      </c>
      <c r="J62" s="629">
        <v>250</v>
      </c>
      <c r="K62" s="630">
        <v>77.5</v>
      </c>
    </row>
    <row r="63" spans="1:11" ht="14.4" customHeight="1" x14ac:dyDescent="0.3">
      <c r="A63" s="625" t="s">
        <v>535</v>
      </c>
      <c r="B63" s="626" t="s">
        <v>537</v>
      </c>
      <c r="C63" s="627" t="s">
        <v>549</v>
      </c>
      <c r="D63" s="628" t="s">
        <v>550</v>
      </c>
      <c r="E63" s="627" t="s">
        <v>4194</v>
      </c>
      <c r="F63" s="628" t="s">
        <v>4195</v>
      </c>
      <c r="G63" s="627" t="s">
        <v>4332</v>
      </c>
      <c r="H63" s="627" t="s">
        <v>4333</v>
      </c>
      <c r="I63" s="629">
        <v>58.37</v>
      </c>
      <c r="J63" s="629">
        <v>25</v>
      </c>
      <c r="K63" s="630">
        <v>1459.25</v>
      </c>
    </row>
    <row r="64" spans="1:11" ht="14.4" customHeight="1" x14ac:dyDescent="0.3">
      <c r="A64" s="625" t="s">
        <v>535</v>
      </c>
      <c r="B64" s="626" t="s">
        <v>537</v>
      </c>
      <c r="C64" s="627" t="s">
        <v>549</v>
      </c>
      <c r="D64" s="628" t="s">
        <v>550</v>
      </c>
      <c r="E64" s="627" t="s">
        <v>4194</v>
      </c>
      <c r="F64" s="628" t="s">
        <v>4195</v>
      </c>
      <c r="G64" s="627" t="s">
        <v>4334</v>
      </c>
      <c r="H64" s="627" t="s">
        <v>4335</v>
      </c>
      <c r="I64" s="629">
        <v>3.5033333333333334</v>
      </c>
      <c r="J64" s="629">
        <v>150</v>
      </c>
      <c r="K64" s="630">
        <v>525.5</v>
      </c>
    </row>
    <row r="65" spans="1:11" ht="14.4" customHeight="1" x14ac:dyDescent="0.3">
      <c r="A65" s="625" t="s">
        <v>535</v>
      </c>
      <c r="B65" s="626" t="s">
        <v>537</v>
      </c>
      <c r="C65" s="627" t="s">
        <v>549</v>
      </c>
      <c r="D65" s="628" t="s">
        <v>550</v>
      </c>
      <c r="E65" s="627" t="s">
        <v>4194</v>
      </c>
      <c r="F65" s="628" t="s">
        <v>4195</v>
      </c>
      <c r="G65" s="627" t="s">
        <v>4336</v>
      </c>
      <c r="H65" s="627" t="s">
        <v>4337</v>
      </c>
      <c r="I65" s="629">
        <v>11.045555555555557</v>
      </c>
      <c r="J65" s="629">
        <v>800</v>
      </c>
      <c r="K65" s="630">
        <v>8870</v>
      </c>
    </row>
    <row r="66" spans="1:11" ht="14.4" customHeight="1" x14ac:dyDescent="0.3">
      <c r="A66" s="625" t="s">
        <v>535</v>
      </c>
      <c r="B66" s="626" t="s">
        <v>537</v>
      </c>
      <c r="C66" s="627" t="s">
        <v>549</v>
      </c>
      <c r="D66" s="628" t="s">
        <v>550</v>
      </c>
      <c r="E66" s="627" t="s">
        <v>4194</v>
      </c>
      <c r="F66" s="628" t="s">
        <v>4195</v>
      </c>
      <c r="G66" s="627" t="s">
        <v>4338</v>
      </c>
      <c r="H66" s="627" t="s">
        <v>4339</v>
      </c>
      <c r="I66" s="629">
        <v>25.04</v>
      </c>
      <c r="J66" s="629">
        <v>6</v>
      </c>
      <c r="K66" s="630">
        <v>150.24</v>
      </c>
    </row>
    <row r="67" spans="1:11" ht="14.4" customHeight="1" x14ac:dyDescent="0.3">
      <c r="A67" s="625" t="s">
        <v>535</v>
      </c>
      <c r="B67" s="626" t="s">
        <v>537</v>
      </c>
      <c r="C67" s="627" t="s">
        <v>549</v>
      </c>
      <c r="D67" s="628" t="s">
        <v>550</v>
      </c>
      <c r="E67" s="627" t="s">
        <v>4194</v>
      </c>
      <c r="F67" s="628" t="s">
        <v>4195</v>
      </c>
      <c r="G67" s="627" t="s">
        <v>4340</v>
      </c>
      <c r="H67" s="627" t="s">
        <v>4341</v>
      </c>
      <c r="I67" s="629">
        <v>0.92249999999999988</v>
      </c>
      <c r="J67" s="629">
        <v>3800</v>
      </c>
      <c r="K67" s="630">
        <v>3512</v>
      </c>
    </row>
    <row r="68" spans="1:11" ht="14.4" customHeight="1" x14ac:dyDescent="0.3">
      <c r="A68" s="625" t="s">
        <v>535</v>
      </c>
      <c r="B68" s="626" t="s">
        <v>537</v>
      </c>
      <c r="C68" s="627" t="s">
        <v>549</v>
      </c>
      <c r="D68" s="628" t="s">
        <v>550</v>
      </c>
      <c r="E68" s="627" t="s">
        <v>4194</v>
      </c>
      <c r="F68" s="628" t="s">
        <v>4195</v>
      </c>
      <c r="G68" s="627" t="s">
        <v>4342</v>
      </c>
      <c r="H68" s="627" t="s">
        <v>4343</v>
      </c>
      <c r="I68" s="629">
        <v>1.4242857142857142</v>
      </c>
      <c r="J68" s="629">
        <v>1800</v>
      </c>
      <c r="K68" s="630">
        <v>2568</v>
      </c>
    </row>
    <row r="69" spans="1:11" ht="14.4" customHeight="1" x14ac:dyDescent="0.3">
      <c r="A69" s="625" t="s">
        <v>535</v>
      </c>
      <c r="B69" s="626" t="s">
        <v>537</v>
      </c>
      <c r="C69" s="627" t="s">
        <v>549</v>
      </c>
      <c r="D69" s="628" t="s">
        <v>550</v>
      </c>
      <c r="E69" s="627" t="s">
        <v>4194</v>
      </c>
      <c r="F69" s="628" t="s">
        <v>4195</v>
      </c>
      <c r="G69" s="627" t="s">
        <v>4344</v>
      </c>
      <c r="H69" s="627" t="s">
        <v>4345</v>
      </c>
      <c r="I69" s="629">
        <v>0.41499999999999998</v>
      </c>
      <c r="J69" s="629">
        <v>2000</v>
      </c>
      <c r="K69" s="630">
        <v>828</v>
      </c>
    </row>
    <row r="70" spans="1:11" ht="14.4" customHeight="1" x14ac:dyDescent="0.3">
      <c r="A70" s="625" t="s">
        <v>535</v>
      </c>
      <c r="B70" s="626" t="s">
        <v>537</v>
      </c>
      <c r="C70" s="627" t="s">
        <v>549</v>
      </c>
      <c r="D70" s="628" t="s">
        <v>550</v>
      </c>
      <c r="E70" s="627" t="s">
        <v>4194</v>
      </c>
      <c r="F70" s="628" t="s">
        <v>4195</v>
      </c>
      <c r="G70" s="627" t="s">
        <v>4346</v>
      </c>
      <c r="H70" s="627" t="s">
        <v>4347</v>
      </c>
      <c r="I70" s="629">
        <v>0.57200000000000006</v>
      </c>
      <c r="J70" s="629">
        <v>1500</v>
      </c>
      <c r="K70" s="630">
        <v>862</v>
      </c>
    </row>
    <row r="71" spans="1:11" ht="14.4" customHeight="1" x14ac:dyDescent="0.3">
      <c r="A71" s="625" t="s">
        <v>535</v>
      </c>
      <c r="B71" s="626" t="s">
        <v>537</v>
      </c>
      <c r="C71" s="627" t="s">
        <v>549</v>
      </c>
      <c r="D71" s="628" t="s">
        <v>550</v>
      </c>
      <c r="E71" s="627" t="s">
        <v>4194</v>
      </c>
      <c r="F71" s="628" t="s">
        <v>4195</v>
      </c>
      <c r="G71" s="627" t="s">
        <v>4348</v>
      </c>
      <c r="H71" s="627" t="s">
        <v>4349</v>
      </c>
      <c r="I71" s="629">
        <v>3.083333333333333</v>
      </c>
      <c r="J71" s="629">
        <v>1200</v>
      </c>
      <c r="K71" s="630">
        <v>3697</v>
      </c>
    </row>
    <row r="72" spans="1:11" ht="14.4" customHeight="1" x14ac:dyDescent="0.3">
      <c r="A72" s="625" t="s">
        <v>535</v>
      </c>
      <c r="B72" s="626" t="s">
        <v>537</v>
      </c>
      <c r="C72" s="627" t="s">
        <v>549</v>
      </c>
      <c r="D72" s="628" t="s">
        <v>550</v>
      </c>
      <c r="E72" s="627" t="s">
        <v>4194</v>
      </c>
      <c r="F72" s="628" t="s">
        <v>4195</v>
      </c>
      <c r="G72" s="627" t="s">
        <v>4350</v>
      </c>
      <c r="H72" s="627" t="s">
        <v>4351</v>
      </c>
      <c r="I72" s="629">
        <v>6.23</v>
      </c>
      <c r="J72" s="629">
        <v>320</v>
      </c>
      <c r="K72" s="630">
        <v>1984.1000000000004</v>
      </c>
    </row>
    <row r="73" spans="1:11" ht="14.4" customHeight="1" x14ac:dyDescent="0.3">
      <c r="A73" s="625" t="s">
        <v>535</v>
      </c>
      <c r="B73" s="626" t="s">
        <v>537</v>
      </c>
      <c r="C73" s="627" t="s">
        <v>549</v>
      </c>
      <c r="D73" s="628" t="s">
        <v>550</v>
      </c>
      <c r="E73" s="627" t="s">
        <v>4194</v>
      </c>
      <c r="F73" s="628" t="s">
        <v>4195</v>
      </c>
      <c r="G73" s="627" t="s">
        <v>4352</v>
      </c>
      <c r="H73" s="627" t="s">
        <v>4353</v>
      </c>
      <c r="I73" s="629">
        <v>67.650000000000006</v>
      </c>
      <c r="J73" s="629">
        <v>8</v>
      </c>
      <c r="K73" s="630">
        <v>541.20000000000005</v>
      </c>
    </row>
    <row r="74" spans="1:11" ht="14.4" customHeight="1" x14ac:dyDescent="0.3">
      <c r="A74" s="625" t="s">
        <v>535</v>
      </c>
      <c r="B74" s="626" t="s">
        <v>537</v>
      </c>
      <c r="C74" s="627" t="s">
        <v>549</v>
      </c>
      <c r="D74" s="628" t="s">
        <v>550</v>
      </c>
      <c r="E74" s="627" t="s">
        <v>4194</v>
      </c>
      <c r="F74" s="628" t="s">
        <v>4195</v>
      </c>
      <c r="G74" s="627" t="s">
        <v>4354</v>
      </c>
      <c r="H74" s="627" t="s">
        <v>4355</v>
      </c>
      <c r="I74" s="629">
        <v>1140.4233333333334</v>
      </c>
      <c r="J74" s="629">
        <v>15</v>
      </c>
      <c r="K74" s="630">
        <v>17106.349999999999</v>
      </c>
    </row>
    <row r="75" spans="1:11" ht="14.4" customHeight="1" x14ac:dyDescent="0.3">
      <c r="A75" s="625" t="s">
        <v>535</v>
      </c>
      <c r="B75" s="626" t="s">
        <v>537</v>
      </c>
      <c r="C75" s="627" t="s">
        <v>549</v>
      </c>
      <c r="D75" s="628" t="s">
        <v>550</v>
      </c>
      <c r="E75" s="627" t="s">
        <v>4194</v>
      </c>
      <c r="F75" s="628" t="s">
        <v>4195</v>
      </c>
      <c r="G75" s="627" t="s">
        <v>4356</v>
      </c>
      <c r="H75" s="627" t="s">
        <v>4357</v>
      </c>
      <c r="I75" s="629">
        <v>94.38</v>
      </c>
      <c r="J75" s="629">
        <v>4</v>
      </c>
      <c r="K75" s="630">
        <v>377.52</v>
      </c>
    </row>
    <row r="76" spans="1:11" ht="14.4" customHeight="1" x14ac:dyDescent="0.3">
      <c r="A76" s="625" t="s">
        <v>535</v>
      </c>
      <c r="B76" s="626" t="s">
        <v>537</v>
      </c>
      <c r="C76" s="627" t="s">
        <v>549</v>
      </c>
      <c r="D76" s="628" t="s">
        <v>550</v>
      </c>
      <c r="E76" s="627" t="s">
        <v>4194</v>
      </c>
      <c r="F76" s="628" t="s">
        <v>4195</v>
      </c>
      <c r="G76" s="627" t="s">
        <v>4358</v>
      </c>
      <c r="H76" s="627" t="s">
        <v>4359</v>
      </c>
      <c r="I76" s="629">
        <v>5.56</v>
      </c>
      <c r="J76" s="629">
        <v>10</v>
      </c>
      <c r="K76" s="630">
        <v>55.6</v>
      </c>
    </row>
    <row r="77" spans="1:11" ht="14.4" customHeight="1" x14ac:dyDescent="0.3">
      <c r="A77" s="625" t="s">
        <v>535</v>
      </c>
      <c r="B77" s="626" t="s">
        <v>537</v>
      </c>
      <c r="C77" s="627" t="s">
        <v>549</v>
      </c>
      <c r="D77" s="628" t="s">
        <v>550</v>
      </c>
      <c r="E77" s="627" t="s">
        <v>4194</v>
      </c>
      <c r="F77" s="628" t="s">
        <v>4195</v>
      </c>
      <c r="G77" s="627" t="s">
        <v>4360</v>
      </c>
      <c r="H77" s="627" t="s">
        <v>4361</v>
      </c>
      <c r="I77" s="629">
        <v>20.691666666666666</v>
      </c>
      <c r="J77" s="629">
        <v>500</v>
      </c>
      <c r="K77" s="630">
        <v>10345.599999999999</v>
      </c>
    </row>
    <row r="78" spans="1:11" ht="14.4" customHeight="1" x14ac:dyDescent="0.3">
      <c r="A78" s="625" t="s">
        <v>535</v>
      </c>
      <c r="B78" s="626" t="s">
        <v>537</v>
      </c>
      <c r="C78" s="627" t="s">
        <v>549</v>
      </c>
      <c r="D78" s="628" t="s">
        <v>550</v>
      </c>
      <c r="E78" s="627" t="s">
        <v>4194</v>
      </c>
      <c r="F78" s="628" t="s">
        <v>4195</v>
      </c>
      <c r="G78" s="627" t="s">
        <v>4362</v>
      </c>
      <c r="H78" s="627" t="s">
        <v>4363</v>
      </c>
      <c r="I78" s="629">
        <v>25.897272727272728</v>
      </c>
      <c r="J78" s="629">
        <v>1760</v>
      </c>
      <c r="K78" s="630">
        <v>45787.78</v>
      </c>
    </row>
    <row r="79" spans="1:11" ht="14.4" customHeight="1" x14ac:dyDescent="0.3">
      <c r="A79" s="625" t="s">
        <v>535</v>
      </c>
      <c r="B79" s="626" t="s">
        <v>537</v>
      </c>
      <c r="C79" s="627" t="s">
        <v>549</v>
      </c>
      <c r="D79" s="628" t="s">
        <v>550</v>
      </c>
      <c r="E79" s="627" t="s">
        <v>4194</v>
      </c>
      <c r="F79" s="628" t="s">
        <v>4195</v>
      </c>
      <c r="G79" s="627" t="s">
        <v>4364</v>
      </c>
      <c r="H79" s="627" t="s">
        <v>4365</v>
      </c>
      <c r="I79" s="629">
        <v>150.875</v>
      </c>
      <c r="J79" s="629">
        <v>4</v>
      </c>
      <c r="K79" s="630">
        <v>603.5</v>
      </c>
    </row>
    <row r="80" spans="1:11" ht="14.4" customHeight="1" x14ac:dyDescent="0.3">
      <c r="A80" s="625" t="s">
        <v>535</v>
      </c>
      <c r="B80" s="626" t="s">
        <v>537</v>
      </c>
      <c r="C80" s="627" t="s">
        <v>549</v>
      </c>
      <c r="D80" s="628" t="s">
        <v>550</v>
      </c>
      <c r="E80" s="627" t="s">
        <v>4194</v>
      </c>
      <c r="F80" s="628" t="s">
        <v>4195</v>
      </c>
      <c r="G80" s="627" t="s">
        <v>4366</v>
      </c>
      <c r="H80" s="627" t="s">
        <v>4367</v>
      </c>
      <c r="I80" s="629">
        <v>8.9600000000000009</v>
      </c>
      <c r="J80" s="629">
        <v>20</v>
      </c>
      <c r="K80" s="630">
        <v>179.2</v>
      </c>
    </row>
    <row r="81" spans="1:11" ht="14.4" customHeight="1" x14ac:dyDescent="0.3">
      <c r="A81" s="625" t="s">
        <v>535</v>
      </c>
      <c r="B81" s="626" t="s">
        <v>537</v>
      </c>
      <c r="C81" s="627" t="s">
        <v>549</v>
      </c>
      <c r="D81" s="628" t="s">
        <v>550</v>
      </c>
      <c r="E81" s="627" t="s">
        <v>4194</v>
      </c>
      <c r="F81" s="628" t="s">
        <v>4195</v>
      </c>
      <c r="G81" s="627" t="s">
        <v>4368</v>
      </c>
      <c r="H81" s="627" t="s">
        <v>4369</v>
      </c>
      <c r="I81" s="629">
        <v>10.953333333333333</v>
      </c>
      <c r="J81" s="629">
        <v>300</v>
      </c>
      <c r="K81" s="630">
        <v>3286</v>
      </c>
    </row>
    <row r="82" spans="1:11" ht="14.4" customHeight="1" x14ac:dyDescent="0.3">
      <c r="A82" s="625" t="s">
        <v>535</v>
      </c>
      <c r="B82" s="626" t="s">
        <v>537</v>
      </c>
      <c r="C82" s="627" t="s">
        <v>549</v>
      </c>
      <c r="D82" s="628" t="s">
        <v>550</v>
      </c>
      <c r="E82" s="627" t="s">
        <v>4194</v>
      </c>
      <c r="F82" s="628" t="s">
        <v>4195</v>
      </c>
      <c r="G82" s="627" t="s">
        <v>4370</v>
      </c>
      <c r="H82" s="627" t="s">
        <v>4371</v>
      </c>
      <c r="I82" s="629">
        <v>26.012</v>
      </c>
      <c r="J82" s="629">
        <v>560</v>
      </c>
      <c r="K82" s="630">
        <v>14565.8</v>
      </c>
    </row>
    <row r="83" spans="1:11" ht="14.4" customHeight="1" x14ac:dyDescent="0.3">
      <c r="A83" s="625" t="s">
        <v>535</v>
      </c>
      <c r="B83" s="626" t="s">
        <v>537</v>
      </c>
      <c r="C83" s="627" t="s">
        <v>549</v>
      </c>
      <c r="D83" s="628" t="s">
        <v>550</v>
      </c>
      <c r="E83" s="627" t="s">
        <v>4194</v>
      </c>
      <c r="F83" s="628" t="s">
        <v>4195</v>
      </c>
      <c r="G83" s="627" t="s">
        <v>4372</v>
      </c>
      <c r="H83" s="627" t="s">
        <v>4373</v>
      </c>
      <c r="I83" s="629">
        <v>87.6</v>
      </c>
      <c r="J83" s="629">
        <v>20</v>
      </c>
      <c r="K83" s="630">
        <v>1752.1</v>
      </c>
    </row>
    <row r="84" spans="1:11" ht="14.4" customHeight="1" x14ac:dyDescent="0.3">
      <c r="A84" s="625" t="s">
        <v>535</v>
      </c>
      <c r="B84" s="626" t="s">
        <v>537</v>
      </c>
      <c r="C84" s="627" t="s">
        <v>549</v>
      </c>
      <c r="D84" s="628" t="s">
        <v>550</v>
      </c>
      <c r="E84" s="627" t="s">
        <v>4194</v>
      </c>
      <c r="F84" s="628" t="s">
        <v>4195</v>
      </c>
      <c r="G84" s="627" t="s">
        <v>4374</v>
      </c>
      <c r="H84" s="627" t="s">
        <v>4375</v>
      </c>
      <c r="I84" s="629">
        <v>26.015000000000001</v>
      </c>
      <c r="J84" s="629">
        <v>200</v>
      </c>
      <c r="K84" s="630">
        <v>5202.3999999999996</v>
      </c>
    </row>
    <row r="85" spans="1:11" ht="14.4" customHeight="1" x14ac:dyDescent="0.3">
      <c r="A85" s="625" t="s">
        <v>535</v>
      </c>
      <c r="B85" s="626" t="s">
        <v>537</v>
      </c>
      <c r="C85" s="627" t="s">
        <v>549</v>
      </c>
      <c r="D85" s="628" t="s">
        <v>550</v>
      </c>
      <c r="E85" s="627" t="s">
        <v>4194</v>
      </c>
      <c r="F85" s="628" t="s">
        <v>4195</v>
      </c>
      <c r="G85" s="627" t="s">
        <v>4376</v>
      </c>
      <c r="H85" s="627" t="s">
        <v>4377</v>
      </c>
      <c r="I85" s="629">
        <v>33.71</v>
      </c>
      <c r="J85" s="629">
        <v>50</v>
      </c>
      <c r="K85" s="630">
        <v>1685.73</v>
      </c>
    </row>
    <row r="86" spans="1:11" ht="14.4" customHeight="1" x14ac:dyDescent="0.3">
      <c r="A86" s="625" t="s">
        <v>535</v>
      </c>
      <c r="B86" s="626" t="s">
        <v>537</v>
      </c>
      <c r="C86" s="627" t="s">
        <v>549</v>
      </c>
      <c r="D86" s="628" t="s">
        <v>550</v>
      </c>
      <c r="E86" s="627" t="s">
        <v>4194</v>
      </c>
      <c r="F86" s="628" t="s">
        <v>4195</v>
      </c>
      <c r="G86" s="627" t="s">
        <v>4378</v>
      </c>
      <c r="H86" s="627" t="s">
        <v>4379</v>
      </c>
      <c r="I86" s="629">
        <v>23.414999999999999</v>
      </c>
      <c r="J86" s="629">
        <v>60</v>
      </c>
      <c r="K86" s="630">
        <v>1404.9</v>
      </c>
    </row>
    <row r="87" spans="1:11" ht="14.4" customHeight="1" x14ac:dyDescent="0.3">
      <c r="A87" s="625" t="s">
        <v>535</v>
      </c>
      <c r="B87" s="626" t="s">
        <v>537</v>
      </c>
      <c r="C87" s="627" t="s">
        <v>549</v>
      </c>
      <c r="D87" s="628" t="s">
        <v>550</v>
      </c>
      <c r="E87" s="627" t="s">
        <v>4194</v>
      </c>
      <c r="F87" s="628" t="s">
        <v>4195</v>
      </c>
      <c r="G87" s="627" t="s">
        <v>4380</v>
      </c>
      <c r="H87" s="627" t="s">
        <v>4381</v>
      </c>
      <c r="I87" s="629">
        <v>1.7677777777777774</v>
      </c>
      <c r="J87" s="629">
        <v>1400</v>
      </c>
      <c r="K87" s="630">
        <v>2480</v>
      </c>
    </row>
    <row r="88" spans="1:11" ht="14.4" customHeight="1" x14ac:dyDescent="0.3">
      <c r="A88" s="625" t="s">
        <v>535</v>
      </c>
      <c r="B88" s="626" t="s">
        <v>537</v>
      </c>
      <c r="C88" s="627" t="s">
        <v>549</v>
      </c>
      <c r="D88" s="628" t="s">
        <v>550</v>
      </c>
      <c r="E88" s="627" t="s">
        <v>4194</v>
      </c>
      <c r="F88" s="628" t="s">
        <v>4195</v>
      </c>
      <c r="G88" s="627" t="s">
        <v>4382</v>
      </c>
      <c r="H88" s="627" t="s">
        <v>4383</v>
      </c>
      <c r="I88" s="629">
        <v>1.78</v>
      </c>
      <c r="J88" s="629">
        <v>200</v>
      </c>
      <c r="K88" s="630">
        <v>356</v>
      </c>
    </row>
    <row r="89" spans="1:11" ht="14.4" customHeight="1" x14ac:dyDescent="0.3">
      <c r="A89" s="625" t="s">
        <v>535</v>
      </c>
      <c r="B89" s="626" t="s">
        <v>537</v>
      </c>
      <c r="C89" s="627" t="s">
        <v>549</v>
      </c>
      <c r="D89" s="628" t="s">
        <v>550</v>
      </c>
      <c r="E89" s="627" t="s">
        <v>4194</v>
      </c>
      <c r="F89" s="628" t="s">
        <v>4195</v>
      </c>
      <c r="G89" s="627" t="s">
        <v>4384</v>
      </c>
      <c r="H89" s="627" t="s">
        <v>4385</v>
      </c>
      <c r="I89" s="629">
        <v>2.7466666666666666</v>
      </c>
      <c r="J89" s="629">
        <v>250</v>
      </c>
      <c r="K89" s="630">
        <v>687</v>
      </c>
    </row>
    <row r="90" spans="1:11" ht="14.4" customHeight="1" x14ac:dyDescent="0.3">
      <c r="A90" s="625" t="s">
        <v>535</v>
      </c>
      <c r="B90" s="626" t="s">
        <v>537</v>
      </c>
      <c r="C90" s="627" t="s">
        <v>549</v>
      </c>
      <c r="D90" s="628" t="s">
        <v>550</v>
      </c>
      <c r="E90" s="627" t="s">
        <v>4194</v>
      </c>
      <c r="F90" s="628" t="s">
        <v>4195</v>
      </c>
      <c r="G90" s="627" t="s">
        <v>4386</v>
      </c>
      <c r="H90" s="627" t="s">
        <v>4387</v>
      </c>
      <c r="I90" s="629">
        <v>1.7650000000000001</v>
      </c>
      <c r="J90" s="629">
        <v>200</v>
      </c>
      <c r="K90" s="630">
        <v>353</v>
      </c>
    </row>
    <row r="91" spans="1:11" ht="14.4" customHeight="1" x14ac:dyDescent="0.3">
      <c r="A91" s="625" t="s">
        <v>535</v>
      </c>
      <c r="B91" s="626" t="s">
        <v>537</v>
      </c>
      <c r="C91" s="627" t="s">
        <v>549</v>
      </c>
      <c r="D91" s="628" t="s">
        <v>550</v>
      </c>
      <c r="E91" s="627" t="s">
        <v>4194</v>
      </c>
      <c r="F91" s="628" t="s">
        <v>4195</v>
      </c>
      <c r="G91" s="627" t="s">
        <v>4388</v>
      </c>
      <c r="H91" s="627" t="s">
        <v>4389</v>
      </c>
      <c r="I91" s="629">
        <v>1.7366666666666666</v>
      </c>
      <c r="J91" s="629">
        <v>800</v>
      </c>
      <c r="K91" s="630">
        <v>1393</v>
      </c>
    </row>
    <row r="92" spans="1:11" ht="14.4" customHeight="1" x14ac:dyDescent="0.3">
      <c r="A92" s="625" t="s">
        <v>535</v>
      </c>
      <c r="B92" s="626" t="s">
        <v>537</v>
      </c>
      <c r="C92" s="627" t="s">
        <v>549</v>
      </c>
      <c r="D92" s="628" t="s">
        <v>550</v>
      </c>
      <c r="E92" s="627" t="s">
        <v>4194</v>
      </c>
      <c r="F92" s="628" t="s">
        <v>4195</v>
      </c>
      <c r="G92" s="627" t="s">
        <v>4390</v>
      </c>
      <c r="H92" s="627" t="s">
        <v>4391</v>
      </c>
      <c r="I92" s="629">
        <v>0.01</v>
      </c>
      <c r="J92" s="629">
        <v>600</v>
      </c>
      <c r="K92" s="630">
        <v>6</v>
      </c>
    </row>
    <row r="93" spans="1:11" ht="14.4" customHeight="1" x14ac:dyDescent="0.3">
      <c r="A93" s="625" t="s">
        <v>535</v>
      </c>
      <c r="B93" s="626" t="s">
        <v>537</v>
      </c>
      <c r="C93" s="627" t="s">
        <v>549</v>
      </c>
      <c r="D93" s="628" t="s">
        <v>550</v>
      </c>
      <c r="E93" s="627" t="s">
        <v>4194</v>
      </c>
      <c r="F93" s="628" t="s">
        <v>4195</v>
      </c>
      <c r="G93" s="627" t="s">
        <v>4392</v>
      </c>
      <c r="H93" s="627" t="s">
        <v>4393</v>
      </c>
      <c r="I93" s="629">
        <v>2.73</v>
      </c>
      <c r="J93" s="629">
        <v>1200</v>
      </c>
      <c r="K93" s="630">
        <v>3266</v>
      </c>
    </row>
    <row r="94" spans="1:11" ht="14.4" customHeight="1" x14ac:dyDescent="0.3">
      <c r="A94" s="625" t="s">
        <v>535</v>
      </c>
      <c r="B94" s="626" t="s">
        <v>537</v>
      </c>
      <c r="C94" s="627" t="s">
        <v>549</v>
      </c>
      <c r="D94" s="628" t="s">
        <v>550</v>
      </c>
      <c r="E94" s="627" t="s">
        <v>4194</v>
      </c>
      <c r="F94" s="628" t="s">
        <v>4195</v>
      </c>
      <c r="G94" s="627" t="s">
        <v>4394</v>
      </c>
      <c r="H94" s="627" t="s">
        <v>4395</v>
      </c>
      <c r="I94" s="629">
        <v>1.9762500000000001</v>
      </c>
      <c r="J94" s="629">
        <v>800</v>
      </c>
      <c r="K94" s="630">
        <v>1581</v>
      </c>
    </row>
    <row r="95" spans="1:11" ht="14.4" customHeight="1" x14ac:dyDescent="0.3">
      <c r="A95" s="625" t="s">
        <v>535</v>
      </c>
      <c r="B95" s="626" t="s">
        <v>537</v>
      </c>
      <c r="C95" s="627" t="s">
        <v>549</v>
      </c>
      <c r="D95" s="628" t="s">
        <v>550</v>
      </c>
      <c r="E95" s="627" t="s">
        <v>4194</v>
      </c>
      <c r="F95" s="628" t="s">
        <v>4195</v>
      </c>
      <c r="G95" s="627" t="s">
        <v>4396</v>
      </c>
      <c r="H95" s="627" t="s">
        <v>4397</v>
      </c>
      <c r="I95" s="629">
        <v>14.654</v>
      </c>
      <c r="J95" s="629">
        <v>600</v>
      </c>
      <c r="K95" s="630">
        <v>8791.92</v>
      </c>
    </row>
    <row r="96" spans="1:11" ht="14.4" customHeight="1" x14ac:dyDescent="0.3">
      <c r="A96" s="625" t="s">
        <v>535</v>
      </c>
      <c r="B96" s="626" t="s">
        <v>537</v>
      </c>
      <c r="C96" s="627" t="s">
        <v>549</v>
      </c>
      <c r="D96" s="628" t="s">
        <v>550</v>
      </c>
      <c r="E96" s="627" t="s">
        <v>4194</v>
      </c>
      <c r="F96" s="628" t="s">
        <v>4195</v>
      </c>
      <c r="G96" s="627" t="s">
        <v>4398</v>
      </c>
      <c r="H96" s="627" t="s">
        <v>4399</v>
      </c>
      <c r="I96" s="629">
        <v>7.15</v>
      </c>
      <c r="J96" s="629">
        <v>200</v>
      </c>
      <c r="K96" s="630">
        <v>1429.33</v>
      </c>
    </row>
    <row r="97" spans="1:11" ht="14.4" customHeight="1" x14ac:dyDescent="0.3">
      <c r="A97" s="625" t="s">
        <v>535</v>
      </c>
      <c r="B97" s="626" t="s">
        <v>537</v>
      </c>
      <c r="C97" s="627" t="s">
        <v>549</v>
      </c>
      <c r="D97" s="628" t="s">
        <v>550</v>
      </c>
      <c r="E97" s="627" t="s">
        <v>4194</v>
      </c>
      <c r="F97" s="628" t="s">
        <v>4195</v>
      </c>
      <c r="G97" s="627" t="s">
        <v>4400</v>
      </c>
      <c r="H97" s="627" t="s">
        <v>4401</v>
      </c>
      <c r="I97" s="629">
        <v>878.46</v>
      </c>
      <c r="J97" s="629">
        <v>1</v>
      </c>
      <c r="K97" s="630">
        <v>878.46</v>
      </c>
    </row>
    <row r="98" spans="1:11" ht="14.4" customHeight="1" x14ac:dyDescent="0.3">
      <c r="A98" s="625" t="s">
        <v>535</v>
      </c>
      <c r="B98" s="626" t="s">
        <v>537</v>
      </c>
      <c r="C98" s="627" t="s">
        <v>549</v>
      </c>
      <c r="D98" s="628" t="s">
        <v>550</v>
      </c>
      <c r="E98" s="627" t="s">
        <v>4194</v>
      </c>
      <c r="F98" s="628" t="s">
        <v>4195</v>
      </c>
      <c r="G98" s="627" t="s">
        <v>4402</v>
      </c>
      <c r="H98" s="627" t="s">
        <v>4403</v>
      </c>
      <c r="I98" s="629">
        <v>148.60600000000002</v>
      </c>
      <c r="J98" s="629">
        <v>183</v>
      </c>
      <c r="K98" s="630">
        <v>27197.13</v>
      </c>
    </row>
    <row r="99" spans="1:11" ht="14.4" customHeight="1" x14ac:dyDescent="0.3">
      <c r="A99" s="625" t="s">
        <v>535</v>
      </c>
      <c r="B99" s="626" t="s">
        <v>537</v>
      </c>
      <c r="C99" s="627" t="s">
        <v>549</v>
      </c>
      <c r="D99" s="628" t="s">
        <v>550</v>
      </c>
      <c r="E99" s="627" t="s">
        <v>4194</v>
      </c>
      <c r="F99" s="628" t="s">
        <v>4195</v>
      </c>
      <c r="G99" s="627" t="s">
        <v>4404</v>
      </c>
      <c r="H99" s="627" t="s">
        <v>4405</v>
      </c>
      <c r="I99" s="629">
        <v>2.4300000000000006</v>
      </c>
      <c r="J99" s="629">
        <v>1500</v>
      </c>
      <c r="K99" s="630">
        <v>3480.5</v>
      </c>
    </row>
    <row r="100" spans="1:11" ht="14.4" customHeight="1" x14ac:dyDescent="0.3">
      <c r="A100" s="625" t="s">
        <v>535</v>
      </c>
      <c r="B100" s="626" t="s">
        <v>537</v>
      </c>
      <c r="C100" s="627" t="s">
        <v>549</v>
      </c>
      <c r="D100" s="628" t="s">
        <v>550</v>
      </c>
      <c r="E100" s="627" t="s">
        <v>4194</v>
      </c>
      <c r="F100" s="628" t="s">
        <v>4195</v>
      </c>
      <c r="G100" s="627" t="s">
        <v>4406</v>
      </c>
      <c r="H100" s="627" t="s">
        <v>4407</v>
      </c>
      <c r="I100" s="629">
        <v>2.8879999999999999</v>
      </c>
      <c r="J100" s="629">
        <v>2600</v>
      </c>
      <c r="K100" s="630">
        <v>7500</v>
      </c>
    </row>
    <row r="101" spans="1:11" ht="14.4" customHeight="1" x14ac:dyDescent="0.3">
      <c r="A101" s="625" t="s">
        <v>535</v>
      </c>
      <c r="B101" s="626" t="s">
        <v>537</v>
      </c>
      <c r="C101" s="627" t="s">
        <v>549</v>
      </c>
      <c r="D101" s="628" t="s">
        <v>550</v>
      </c>
      <c r="E101" s="627" t="s">
        <v>4194</v>
      </c>
      <c r="F101" s="628" t="s">
        <v>4195</v>
      </c>
      <c r="G101" s="627" t="s">
        <v>4408</v>
      </c>
      <c r="H101" s="627" t="s">
        <v>4409</v>
      </c>
      <c r="I101" s="629">
        <v>81.75</v>
      </c>
      <c r="J101" s="629">
        <v>2</v>
      </c>
      <c r="K101" s="630">
        <v>163.5</v>
      </c>
    </row>
    <row r="102" spans="1:11" ht="14.4" customHeight="1" x14ac:dyDescent="0.3">
      <c r="A102" s="625" t="s">
        <v>535</v>
      </c>
      <c r="B102" s="626" t="s">
        <v>537</v>
      </c>
      <c r="C102" s="627" t="s">
        <v>549</v>
      </c>
      <c r="D102" s="628" t="s">
        <v>550</v>
      </c>
      <c r="E102" s="627" t="s">
        <v>4194</v>
      </c>
      <c r="F102" s="628" t="s">
        <v>4195</v>
      </c>
      <c r="G102" s="627" t="s">
        <v>4410</v>
      </c>
      <c r="H102" s="627" t="s">
        <v>4411</v>
      </c>
      <c r="I102" s="629">
        <v>266.2</v>
      </c>
      <c r="J102" s="629">
        <v>80</v>
      </c>
      <c r="K102" s="630">
        <v>21296</v>
      </c>
    </row>
    <row r="103" spans="1:11" ht="14.4" customHeight="1" x14ac:dyDescent="0.3">
      <c r="A103" s="625" t="s">
        <v>535</v>
      </c>
      <c r="B103" s="626" t="s">
        <v>537</v>
      </c>
      <c r="C103" s="627" t="s">
        <v>549</v>
      </c>
      <c r="D103" s="628" t="s">
        <v>550</v>
      </c>
      <c r="E103" s="627" t="s">
        <v>4194</v>
      </c>
      <c r="F103" s="628" t="s">
        <v>4195</v>
      </c>
      <c r="G103" s="627" t="s">
        <v>4412</v>
      </c>
      <c r="H103" s="627" t="s">
        <v>4413</v>
      </c>
      <c r="I103" s="629">
        <v>1.18</v>
      </c>
      <c r="J103" s="629">
        <v>10</v>
      </c>
      <c r="K103" s="630">
        <v>11.8</v>
      </c>
    </row>
    <row r="104" spans="1:11" ht="14.4" customHeight="1" x14ac:dyDescent="0.3">
      <c r="A104" s="625" t="s">
        <v>535</v>
      </c>
      <c r="B104" s="626" t="s">
        <v>537</v>
      </c>
      <c r="C104" s="627" t="s">
        <v>549</v>
      </c>
      <c r="D104" s="628" t="s">
        <v>550</v>
      </c>
      <c r="E104" s="627" t="s">
        <v>4194</v>
      </c>
      <c r="F104" s="628" t="s">
        <v>4195</v>
      </c>
      <c r="G104" s="627" t="s">
        <v>4414</v>
      </c>
      <c r="H104" s="627" t="s">
        <v>4415</v>
      </c>
      <c r="I104" s="629">
        <v>1.5577777777777779</v>
      </c>
      <c r="J104" s="629">
        <v>6800</v>
      </c>
      <c r="K104" s="630">
        <v>10584</v>
      </c>
    </row>
    <row r="105" spans="1:11" ht="14.4" customHeight="1" x14ac:dyDescent="0.3">
      <c r="A105" s="625" t="s">
        <v>535</v>
      </c>
      <c r="B105" s="626" t="s">
        <v>537</v>
      </c>
      <c r="C105" s="627" t="s">
        <v>549</v>
      </c>
      <c r="D105" s="628" t="s">
        <v>550</v>
      </c>
      <c r="E105" s="627" t="s">
        <v>4194</v>
      </c>
      <c r="F105" s="628" t="s">
        <v>4195</v>
      </c>
      <c r="G105" s="627" t="s">
        <v>4416</v>
      </c>
      <c r="H105" s="627" t="s">
        <v>4417</v>
      </c>
      <c r="I105" s="629">
        <v>2.8874999999999997</v>
      </c>
      <c r="J105" s="629">
        <v>800</v>
      </c>
      <c r="K105" s="630">
        <v>2310</v>
      </c>
    </row>
    <row r="106" spans="1:11" ht="14.4" customHeight="1" x14ac:dyDescent="0.3">
      <c r="A106" s="625" t="s">
        <v>535</v>
      </c>
      <c r="B106" s="626" t="s">
        <v>537</v>
      </c>
      <c r="C106" s="627" t="s">
        <v>549</v>
      </c>
      <c r="D106" s="628" t="s">
        <v>550</v>
      </c>
      <c r="E106" s="627" t="s">
        <v>4194</v>
      </c>
      <c r="F106" s="628" t="s">
        <v>4195</v>
      </c>
      <c r="G106" s="627" t="s">
        <v>4418</v>
      </c>
      <c r="H106" s="627" t="s">
        <v>4419</v>
      </c>
      <c r="I106" s="629">
        <v>193.39</v>
      </c>
      <c r="J106" s="629">
        <v>2</v>
      </c>
      <c r="K106" s="630">
        <v>386.78</v>
      </c>
    </row>
    <row r="107" spans="1:11" ht="14.4" customHeight="1" x14ac:dyDescent="0.3">
      <c r="A107" s="625" t="s">
        <v>535</v>
      </c>
      <c r="B107" s="626" t="s">
        <v>537</v>
      </c>
      <c r="C107" s="627" t="s">
        <v>549</v>
      </c>
      <c r="D107" s="628" t="s">
        <v>550</v>
      </c>
      <c r="E107" s="627" t="s">
        <v>4194</v>
      </c>
      <c r="F107" s="628" t="s">
        <v>4195</v>
      </c>
      <c r="G107" s="627" t="s">
        <v>4420</v>
      </c>
      <c r="H107" s="627" t="s">
        <v>4421</v>
      </c>
      <c r="I107" s="629">
        <v>116.77</v>
      </c>
      <c r="J107" s="629">
        <v>2</v>
      </c>
      <c r="K107" s="630">
        <v>233.53</v>
      </c>
    </row>
    <row r="108" spans="1:11" ht="14.4" customHeight="1" x14ac:dyDescent="0.3">
      <c r="A108" s="625" t="s">
        <v>535</v>
      </c>
      <c r="B108" s="626" t="s">
        <v>537</v>
      </c>
      <c r="C108" s="627" t="s">
        <v>549</v>
      </c>
      <c r="D108" s="628" t="s">
        <v>550</v>
      </c>
      <c r="E108" s="627" t="s">
        <v>4194</v>
      </c>
      <c r="F108" s="628" t="s">
        <v>4195</v>
      </c>
      <c r="G108" s="627" t="s">
        <v>4422</v>
      </c>
      <c r="H108" s="627" t="s">
        <v>4423</v>
      </c>
      <c r="I108" s="629">
        <v>17.059999999999999</v>
      </c>
      <c r="J108" s="629">
        <v>50</v>
      </c>
      <c r="K108" s="630">
        <v>853.03000000000009</v>
      </c>
    </row>
    <row r="109" spans="1:11" ht="14.4" customHeight="1" x14ac:dyDescent="0.3">
      <c r="A109" s="625" t="s">
        <v>535</v>
      </c>
      <c r="B109" s="626" t="s">
        <v>537</v>
      </c>
      <c r="C109" s="627" t="s">
        <v>549</v>
      </c>
      <c r="D109" s="628" t="s">
        <v>550</v>
      </c>
      <c r="E109" s="627" t="s">
        <v>4194</v>
      </c>
      <c r="F109" s="628" t="s">
        <v>4195</v>
      </c>
      <c r="G109" s="627" t="s">
        <v>4424</v>
      </c>
      <c r="H109" s="627" t="s">
        <v>4425</v>
      </c>
      <c r="I109" s="629">
        <v>84.904999999999987</v>
      </c>
      <c r="J109" s="629">
        <v>160</v>
      </c>
      <c r="K109" s="630">
        <v>13584.54</v>
      </c>
    </row>
    <row r="110" spans="1:11" ht="14.4" customHeight="1" x14ac:dyDescent="0.3">
      <c r="A110" s="625" t="s">
        <v>535</v>
      </c>
      <c r="B110" s="626" t="s">
        <v>537</v>
      </c>
      <c r="C110" s="627" t="s">
        <v>549</v>
      </c>
      <c r="D110" s="628" t="s">
        <v>550</v>
      </c>
      <c r="E110" s="627" t="s">
        <v>4194</v>
      </c>
      <c r="F110" s="628" t="s">
        <v>4195</v>
      </c>
      <c r="G110" s="627" t="s">
        <v>4426</v>
      </c>
      <c r="H110" s="627" t="s">
        <v>4427</v>
      </c>
      <c r="I110" s="629">
        <v>833.69</v>
      </c>
      <c r="J110" s="629">
        <v>24</v>
      </c>
      <c r="K110" s="630">
        <v>20008.560000000001</v>
      </c>
    </row>
    <row r="111" spans="1:11" ht="14.4" customHeight="1" x14ac:dyDescent="0.3">
      <c r="A111" s="625" t="s">
        <v>535</v>
      </c>
      <c r="B111" s="626" t="s">
        <v>537</v>
      </c>
      <c r="C111" s="627" t="s">
        <v>549</v>
      </c>
      <c r="D111" s="628" t="s">
        <v>550</v>
      </c>
      <c r="E111" s="627" t="s">
        <v>4194</v>
      </c>
      <c r="F111" s="628" t="s">
        <v>4195</v>
      </c>
      <c r="G111" s="627" t="s">
        <v>4428</v>
      </c>
      <c r="H111" s="627" t="s">
        <v>4429</v>
      </c>
      <c r="I111" s="629">
        <v>17.856000000000002</v>
      </c>
      <c r="J111" s="629">
        <v>300</v>
      </c>
      <c r="K111" s="630">
        <v>5363</v>
      </c>
    </row>
    <row r="112" spans="1:11" ht="14.4" customHeight="1" x14ac:dyDescent="0.3">
      <c r="A112" s="625" t="s">
        <v>535</v>
      </c>
      <c r="B112" s="626" t="s">
        <v>537</v>
      </c>
      <c r="C112" s="627" t="s">
        <v>549</v>
      </c>
      <c r="D112" s="628" t="s">
        <v>550</v>
      </c>
      <c r="E112" s="627" t="s">
        <v>4194</v>
      </c>
      <c r="F112" s="628" t="s">
        <v>4195</v>
      </c>
      <c r="G112" s="627" t="s">
        <v>4430</v>
      </c>
      <c r="H112" s="627" t="s">
        <v>4431</v>
      </c>
      <c r="I112" s="629">
        <v>17.764000000000003</v>
      </c>
      <c r="J112" s="629">
        <v>250</v>
      </c>
      <c r="K112" s="630">
        <v>4441</v>
      </c>
    </row>
    <row r="113" spans="1:11" ht="14.4" customHeight="1" x14ac:dyDescent="0.3">
      <c r="A113" s="625" t="s">
        <v>535</v>
      </c>
      <c r="B113" s="626" t="s">
        <v>537</v>
      </c>
      <c r="C113" s="627" t="s">
        <v>549</v>
      </c>
      <c r="D113" s="628" t="s">
        <v>550</v>
      </c>
      <c r="E113" s="627" t="s">
        <v>4194</v>
      </c>
      <c r="F113" s="628" t="s">
        <v>4195</v>
      </c>
      <c r="G113" s="627" t="s">
        <v>4432</v>
      </c>
      <c r="H113" s="627" t="s">
        <v>4433</v>
      </c>
      <c r="I113" s="629">
        <v>1.7566666666666666</v>
      </c>
      <c r="J113" s="629">
        <v>6000</v>
      </c>
      <c r="K113" s="630">
        <v>10528</v>
      </c>
    </row>
    <row r="114" spans="1:11" ht="14.4" customHeight="1" x14ac:dyDescent="0.3">
      <c r="A114" s="625" t="s">
        <v>535</v>
      </c>
      <c r="B114" s="626" t="s">
        <v>537</v>
      </c>
      <c r="C114" s="627" t="s">
        <v>549</v>
      </c>
      <c r="D114" s="628" t="s">
        <v>550</v>
      </c>
      <c r="E114" s="627" t="s">
        <v>4194</v>
      </c>
      <c r="F114" s="628" t="s">
        <v>4195</v>
      </c>
      <c r="G114" s="627" t="s">
        <v>4434</v>
      </c>
      <c r="H114" s="627" t="s">
        <v>4435</v>
      </c>
      <c r="I114" s="629">
        <v>14.981666666666667</v>
      </c>
      <c r="J114" s="629">
        <v>90</v>
      </c>
      <c r="K114" s="630">
        <v>1347.6999999999998</v>
      </c>
    </row>
    <row r="115" spans="1:11" ht="14.4" customHeight="1" x14ac:dyDescent="0.3">
      <c r="A115" s="625" t="s">
        <v>535</v>
      </c>
      <c r="B115" s="626" t="s">
        <v>537</v>
      </c>
      <c r="C115" s="627" t="s">
        <v>549</v>
      </c>
      <c r="D115" s="628" t="s">
        <v>550</v>
      </c>
      <c r="E115" s="627" t="s">
        <v>4194</v>
      </c>
      <c r="F115" s="628" t="s">
        <v>4195</v>
      </c>
      <c r="G115" s="627" t="s">
        <v>4436</v>
      </c>
      <c r="H115" s="627" t="s">
        <v>4437</v>
      </c>
      <c r="I115" s="629">
        <v>12.086</v>
      </c>
      <c r="J115" s="629">
        <v>70</v>
      </c>
      <c r="K115" s="630">
        <v>845.4</v>
      </c>
    </row>
    <row r="116" spans="1:11" ht="14.4" customHeight="1" x14ac:dyDescent="0.3">
      <c r="A116" s="625" t="s">
        <v>535</v>
      </c>
      <c r="B116" s="626" t="s">
        <v>537</v>
      </c>
      <c r="C116" s="627" t="s">
        <v>549</v>
      </c>
      <c r="D116" s="628" t="s">
        <v>550</v>
      </c>
      <c r="E116" s="627" t="s">
        <v>4194</v>
      </c>
      <c r="F116" s="628" t="s">
        <v>4195</v>
      </c>
      <c r="G116" s="627" t="s">
        <v>4438</v>
      </c>
      <c r="H116" s="627" t="s">
        <v>4439</v>
      </c>
      <c r="I116" s="629">
        <v>2.8359999999999999</v>
      </c>
      <c r="J116" s="629">
        <v>450</v>
      </c>
      <c r="K116" s="630">
        <v>1276.9000000000001</v>
      </c>
    </row>
    <row r="117" spans="1:11" ht="14.4" customHeight="1" x14ac:dyDescent="0.3">
      <c r="A117" s="625" t="s">
        <v>535</v>
      </c>
      <c r="B117" s="626" t="s">
        <v>537</v>
      </c>
      <c r="C117" s="627" t="s">
        <v>549</v>
      </c>
      <c r="D117" s="628" t="s">
        <v>550</v>
      </c>
      <c r="E117" s="627" t="s">
        <v>4194</v>
      </c>
      <c r="F117" s="628" t="s">
        <v>4195</v>
      </c>
      <c r="G117" s="627" t="s">
        <v>4440</v>
      </c>
      <c r="H117" s="627" t="s">
        <v>4441</v>
      </c>
      <c r="I117" s="629">
        <v>5.4325000000000001</v>
      </c>
      <c r="J117" s="629">
        <v>765</v>
      </c>
      <c r="K117" s="630">
        <v>4203.25</v>
      </c>
    </row>
    <row r="118" spans="1:11" ht="14.4" customHeight="1" x14ac:dyDescent="0.3">
      <c r="A118" s="625" t="s">
        <v>535</v>
      </c>
      <c r="B118" s="626" t="s">
        <v>537</v>
      </c>
      <c r="C118" s="627" t="s">
        <v>549</v>
      </c>
      <c r="D118" s="628" t="s">
        <v>550</v>
      </c>
      <c r="E118" s="627" t="s">
        <v>4194</v>
      </c>
      <c r="F118" s="628" t="s">
        <v>4195</v>
      </c>
      <c r="G118" s="627" t="s">
        <v>4442</v>
      </c>
      <c r="H118" s="627" t="s">
        <v>4443</v>
      </c>
      <c r="I118" s="629">
        <v>12.815</v>
      </c>
      <c r="J118" s="629">
        <v>20</v>
      </c>
      <c r="K118" s="630">
        <v>256.3</v>
      </c>
    </row>
    <row r="119" spans="1:11" ht="14.4" customHeight="1" x14ac:dyDescent="0.3">
      <c r="A119" s="625" t="s">
        <v>535</v>
      </c>
      <c r="B119" s="626" t="s">
        <v>537</v>
      </c>
      <c r="C119" s="627" t="s">
        <v>549</v>
      </c>
      <c r="D119" s="628" t="s">
        <v>550</v>
      </c>
      <c r="E119" s="627" t="s">
        <v>4194</v>
      </c>
      <c r="F119" s="628" t="s">
        <v>4195</v>
      </c>
      <c r="G119" s="627" t="s">
        <v>4444</v>
      </c>
      <c r="H119" s="627" t="s">
        <v>4445</v>
      </c>
      <c r="I119" s="629">
        <v>13.2</v>
      </c>
      <c r="J119" s="629">
        <v>10</v>
      </c>
      <c r="K119" s="630">
        <v>132</v>
      </c>
    </row>
    <row r="120" spans="1:11" ht="14.4" customHeight="1" x14ac:dyDescent="0.3">
      <c r="A120" s="625" t="s">
        <v>535</v>
      </c>
      <c r="B120" s="626" t="s">
        <v>537</v>
      </c>
      <c r="C120" s="627" t="s">
        <v>549</v>
      </c>
      <c r="D120" s="628" t="s">
        <v>550</v>
      </c>
      <c r="E120" s="627" t="s">
        <v>4194</v>
      </c>
      <c r="F120" s="628" t="s">
        <v>4195</v>
      </c>
      <c r="G120" s="627" t="s">
        <v>4446</v>
      </c>
      <c r="H120" s="627" t="s">
        <v>4447</v>
      </c>
      <c r="I120" s="629">
        <v>1.5566666666666666</v>
      </c>
      <c r="J120" s="629">
        <v>225</v>
      </c>
      <c r="K120" s="630">
        <v>350.25</v>
      </c>
    </row>
    <row r="121" spans="1:11" ht="14.4" customHeight="1" x14ac:dyDescent="0.3">
      <c r="A121" s="625" t="s">
        <v>535</v>
      </c>
      <c r="B121" s="626" t="s">
        <v>537</v>
      </c>
      <c r="C121" s="627" t="s">
        <v>549</v>
      </c>
      <c r="D121" s="628" t="s">
        <v>550</v>
      </c>
      <c r="E121" s="627" t="s">
        <v>4194</v>
      </c>
      <c r="F121" s="628" t="s">
        <v>4195</v>
      </c>
      <c r="G121" s="627" t="s">
        <v>4448</v>
      </c>
      <c r="H121" s="627" t="s">
        <v>4449</v>
      </c>
      <c r="I121" s="629">
        <v>21.234999999999999</v>
      </c>
      <c r="J121" s="629">
        <v>100</v>
      </c>
      <c r="K121" s="630">
        <v>2123.5</v>
      </c>
    </row>
    <row r="122" spans="1:11" ht="14.4" customHeight="1" x14ac:dyDescent="0.3">
      <c r="A122" s="625" t="s">
        <v>535</v>
      </c>
      <c r="B122" s="626" t="s">
        <v>537</v>
      </c>
      <c r="C122" s="627" t="s">
        <v>549</v>
      </c>
      <c r="D122" s="628" t="s">
        <v>550</v>
      </c>
      <c r="E122" s="627" t="s">
        <v>4194</v>
      </c>
      <c r="F122" s="628" t="s">
        <v>4195</v>
      </c>
      <c r="G122" s="627" t="s">
        <v>4450</v>
      </c>
      <c r="H122" s="627" t="s">
        <v>4451</v>
      </c>
      <c r="I122" s="629">
        <v>21.113333333333333</v>
      </c>
      <c r="J122" s="629">
        <v>150</v>
      </c>
      <c r="K122" s="630">
        <v>3167</v>
      </c>
    </row>
    <row r="123" spans="1:11" ht="14.4" customHeight="1" x14ac:dyDescent="0.3">
      <c r="A123" s="625" t="s">
        <v>535</v>
      </c>
      <c r="B123" s="626" t="s">
        <v>537</v>
      </c>
      <c r="C123" s="627" t="s">
        <v>549</v>
      </c>
      <c r="D123" s="628" t="s">
        <v>550</v>
      </c>
      <c r="E123" s="627" t="s">
        <v>4194</v>
      </c>
      <c r="F123" s="628" t="s">
        <v>4195</v>
      </c>
      <c r="G123" s="627" t="s">
        <v>4452</v>
      </c>
      <c r="H123" s="627" t="s">
        <v>4453</v>
      </c>
      <c r="I123" s="629">
        <v>13.07</v>
      </c>
      <c r="J123" s="629">
        <v>10</v>
      </c>
      <c r="K123" s="630">
        <v>130.69999999999999</v>
      </c>
    </row>
    <row r="124" spans="1:11" ht="14.4" customHeight="1" x14ac:dyDescent="0.3">
      <c r="A124" s="625" t="s">
        <v>535</v>
      </c>
      <c r="B124" s="626" t="s">
        <v>537</v>
      </c>
      <c r="C124" s="627" t="s">
        <v>549</v>
      </c>
      <c r="D124" s="628" t="s">
        <v>550</v>
      </c>
      <c r="E124" s="627" t="s">
        <v>4194</v>
      </c>
      <c r="F124" s="628" t="s">
        <v>4195</v>
      </c>
      <c r="G124" s="627" t="s">
        <v>4454</v>
      </c>
      <c r="H124" s="627" t="s">
        <v>4455</v>
      </c>
      <c r="I124" s="629">
        <v>11.333333333333334</v>
      </c>
      <c r="J124" s="629">
        <v>2950</v>
      </c>
      <c r="K124" s="630">
        <v>33407.5</v>
      </c>
    </row>
    <row r="125" spans="1:11" ht="14.4" customHeight="1" x14ac:dyDescent="0.3">
      <c r="A125" s="625" t="s">
        <v>535</v>
      </c>
      <c r="B125" s="626" t="s">
        <v>537</v>
      </c>
      <c r="C125" s="627" t="s">
        <v>549</v>
      </c>
      <c r="D125" s="628" t="s">
        <v>550</v>
      </c>
      <c r="E125" s="627" t="s">
        <v>4194</v>
      </c>
      <c r="F125" s="628" t="s">
        <v>4195</v>
      </c>
      <c r="G125" s="627" t="s">
        <v>4456</v>
      </c>
      <c r="H125" s="627" t="s">
        <v>4457</v>
      </c>
      <c r="I125" s="629">
        <v>0.46222222222222215</v>
      </c>
      <c r="J125" s="629">
        <v>10500</v>
      </c>
      <c r="K125" s="630">
        <v>4871</v>
      </c>
    </row>
    <row r="126" spans="1:11" ht="14.4" customHeight="1" x14ac:dyDescent="0.3">
      <c r="A126" s="625" t="s">
        <v>535</v>
      </c>
      <c r="B126" s="626" t="s">
        <v>537</v>
      </c>
      <c r="C126" s="627" t="s">
        <v>549</v>
      </c>
      <c r="D126" s="628" t="s">
        <v>550</v>
      </c>
      <c r="E126" s="627" t="s">
        <v>4194</v>
      </c>
      <c r="F126" s="628" t="s">
        <v>4195</v>
      </c>
      <c r="G126" s="627" t="s">
        <v>4458</v>
      </c>
      <c r="H126" s="627" t="s">
        <v>4459</v>
      </c>
      <c r="I126" s="629">
        <v>3.9916666666666671</v>
      </c>
      <c r="J126" s="629">
        <v>550</v>
      </c>
      <c r="K126" s="630">
        <v>2205</v>
      </c>
    </row>
    <row r="127" spans="1:11" ht="14.4" customHeight="1" x14ac:dyDescent="0.3">
      <c r="A127" s="625" t="s">
        <v>535</v>
      </c>
      <c r="B127" s="626" t="s">
        <v>537</v>
      </c>
      <c r="C127" s="627" t="s">
        <v>549</v>
      </c>
      <c r="D127" s="628" t="s">
        <v>550</v>
      </c>
      <c r="E127" s="627" t="s">
        <v>4194</v>
      </c>
      <c r="F127" s="628" t="s">
        <v>4195</v>
      </c>
      <c r="G127" s="627" t="s">
        <v>4460</v>
      </c>
      <c r="H127" s="627" t="s">
        <v>4461</v>
      </c>
      <c r="I127" s="629">
        <v>72.84</v>
      </c>
      <c r="J127" s="629">
        <v>50</v>
      </c>
      <c r="K127" s="630">
        <v>3642.2</v>
      </c>
    </row>
    <row r="128" spans="1:11" ht="14.4" customHeight="1" x14ac:dyDescent="0.3">
      <c r="A128" s="625" t="s">
        <v>535</v>
      </c>
      <c r="B128" s="626" t="s">
        <v>537</v>
      </c>
      <c r="C128" s="627" t="s">
        <v>549</v>
      </c>
      <c r="D128" s="628" t="s">
        <v>550</v>
      </c>
      <c r="E128" s="627" t="s">
        <v>4194</v>
      </c>
      <c r="F128" s="628" t="s">
        <v>4195</v>
      </c>
      <c r="G128" s="627" t="s">
        <v>4462</v>
      </c>
      <c r="H128" s="627" t="s">
        <v>4463</v>
      </c>
      <c r="I128" s="629">
        <v>43.19</v>
      </c>
      <c r="J128" s="629">
        <v>30</v>
      </c>
      <c r="K128" s="630">
        <v>1295.8</v>
      </c>
    </row>
    <row r="129" spans="1:11" ht="14.4" customHeight="1" x14ac:dyDescent="0.3">
      <c r="A129" s="625" t="s">
        <v>535</v>
      </c>
      <c r="B129" s="626" t="s">
        <v>537</v>
      </c>
      <c r="C129" s="627" t="s">
        <v>549</v>
      </c>
      <c r="D129" s="628" t="s">
        <v>550</v>
      </c>
      <c r="E129" s="627" t="s">
        <v>4194</v>
      </c>
      <c r="F129" s="628" t="s">
        <v>4195</v>
      </c>
      <c r="G129" s="627" t="s">
        <v>4464</v>
      </c>
      <c r="H129" s="627" t="s">
        <v>4465</v>
      </c>
      <c r="I129" s="629">
        <v>41.77</v>
      </c>
      <c r="J129" s="629">
        <v>50</v>
      </c>
      <c r="K129" s="630">
        <v>2088.46</v>
      </c>
    </row>
    <row r="130" spans="1:11" ht="14.4" customHeight="1" x14ac:dyDescent="0.3">
      <c r="A130" s="625" t="s">
        <v>535</v>
      </c>
      <c r="B130" s="626" t="s">
        <v>537</v>
      </c>
      <c r="C130" s="627" t="s">
        <v>549</v>
      </c>
      <c r="D130" s="628" t="s">
        <v>550</v>
      </c>
      <c r="E130" s="627" t="s">
        <v>4194</v>
      </c>
      <c r="F130" s="628" t="s">
        <v>4195</v>
      </c>
      <c r="G130" s="627" t="s">
        <v>4466</v>
      </c>
      <c r="H130" s="627" t="s">
        <v>4467</v>
      </c>
      <c r="I130" s="629">
        <v>283</v>
      </c>
      <c r="J130" s="629">
        <v>4</v>
      </c>
      <c r="K130" s="630">
        <v>1132</v>
      </c>
    </row>
    <row r="131" spans="1:11" ht="14.4" customHeight="1" x14ac:dyDescent="0.3">
      <c r="A131" s="625" t="s">
        <v>535</v>
      </c>
      <c r="B131" s="626" t="s">
        <v>537</v>
      </c>
      <c r="C131" s="627" t="s">
        <v>549</v>
      </c>
      <c r="D131" s="628" t="s">
        <v>550</v>
      </c>
      <c r="E131" s="627" t="s">
        <v>4194</v>
      </c>
      <c r="F131" s="628" t="s">
        <v>4195</v>
      </c>
      <c r="G131" s="627" t="s">
        <v>4468</v>
      </c>
      <c r="H131" s="627" t="s">
        <v>4469</v>
      </c>
      <c r="I131" s="629">
        <v>8.23</v>
      </c>
      <c r="J131" s="629">
        <v>20</v>
      </c>
      <c r="K131" s="630">
        <v>164.6</v>
      </c>
    </row>
    <row r="132" spans="1:11" ht="14.4" customHeight="1" x14ac:dyDescent="0.3">
      <c r="A132" s="625" t="s">
        <v>535</v>
      </c>
      <c r="B132" s="626" t="s">
        <v>537</v>
      </c>
      <c r="C132" s="627" t="s">
        <v>549</v>
      </c>
      <c r="D132" s="628" t="s">
        <v>550</v>
      </c>
      <c r="E132" s="627" t="s">
        <v>4194</v>
      </c>
      <c r="F132" s="628" t="s">
        <v>4195</v>
      </c>
      <c r="G132" s="627" t="s">
        <v>4470</v>
      </c>
      <c r="H132" s="627" t="s">
        <v>4471</v>
      </c>
      <c r="I132" s="629">
        <v>27.84</v>
      </c>
      <c r="J132" s="629">
        <v>50</v>
      </c>
      <c r="K132" s="630">
        <v>1392.1</v>
      </c>
    </row>
    <row r="133" spans="1:11" ht="14.4" customHeight="1" x14ac:dyDescent="0.3">
      <c r="A133" s="625" t="s">
        <v>535</v>
      </c>
      <c r="B133" s="626" t="s">
        <v>537</v>
      </c>
      <c r="C133" s="627" t="s">
        <v>549</v>
      </c>
      <c r="D133" s="628" t="s">
        <v>550</v>
      </c>
      <c r="E133" s="627" t="s">
        <v>4194</v>
      </c>
      <c r="F133" s="628" t="s">
        <v>4195</v>
      </c>
      <c r="G133" s="627" t="s">
        <v>4472</v>
      </c>
      <c r="H133" s="627" t="s">
        <v>4473</v>
      </c>
      <c r="I133" s="629">
        <v>49.91</v>
      </c>
      <c r="J133" s="629">
        <v>80</v>
      </c>
      <c r="K133" s="630">
        <v>3993.0600000000004</v>
      </c>
    </row>
    <row r="134" spans="1:11" ht="14.4" customHeight="1" x14ac:dyDescent="0.3">
      <c r="A134" s="625" t="s">
        <v>535</v>
      </c>
      <c r="B134" s="626" t="s">
        <v>537</v>
      </c>
      <c r="C134" s="627" t="s">
        <v>549</v>
      </c>
      <c r="D134" s="628" t="s">
        <v>550</v>
      </c>
      <c r="E134" s="627" t="s">
        <v>4194</v>
      </c>
      <c r="F134" s="628" t="s">
        <v>4195</v>
      </c>
      <c r="G134" s="627" t="s">
        <v>4474</v>
      </c>
      <c r="H134" s="627" t="s">
        <v>4475</v>
      </c>
      <c r="I134" s="629">
        <v>17.91</v>
      </c>
      <c r="J134" s="629">
        <v>20</v>
      </c>
      <c r="K134" s="630">
        <v>358.16</v>
      </c>
    </row>
    <row r="135" spans="1:11" ht="14.4" customHeight="1" x14ac:dyDescent="0.3">
      <c r="A135" s="625" t="s">
        <v>535</v>
      </c>
      <c r="B135" s="626" t="s">
        <v>537</v>
      </c>
      <c r="C135" s="627" t="s">
        <v>549</v>
      </c>
      <c r="D135" s="628" t="s">
        <v>550</v>
      </c>
      <c r="E135" s="627" t="s">
        <v>4194</v>
      </c>
      <c r="F135" s="628" t="s">
        <v>4195</v>
      </c>
      <c r="G135" s="627" t="s">
        <v>4476</v>
      </c>
      <c r="H135" s="627" t="s">
        <v>4477</v>
      </c>
      <c r="I135" s="629">
        <v>61.06</v>
      </c>
      <c r="J135" s="629">
        <v>50</v>
      </c>
      <c r="K135" s="630">
        <v>3052.83</v>
      </c>
    </row>
    <row r="136" spans="1:11" ht="14.4" customHeight="1" x14ac:dyDescent="0.3">
      <c r="A136" s="625" t="s">
        <v>535</v>
      </c>
      <c r="B136" s="626" t="s">
        <v>537</v>
      </c>
      <c r="C136" s="627" t="s">
        <v>549</v>
      </c>
      <c r="D136" s="628" t="s">
        <v>550</v>
      </c>
      <c r="E136" s="627" t="s">
        <v>4194</v>
      </c>
      <c r="F136" s="628" t="s">
        <v>4195</v>
      </c>
      <c r="G136" s="627" t="s">
        <v>4478</v>
      </c>
      <c r="H136" s="627" t="s">
        <v>4479</v>
      </c>
      <c r="I136" s="629">
        <v>285.57500000000005</v>
      </c>
      <c r="J136" s="629">
        <v>3</v>
      </c>
      <c r="K136" s="630">
        <v>856.7</v>
      </c>
    </row>
    <row r="137" spans="1:11" ht="14.4" customHeight="1" x14ac:dyDescent="0.3">
      <c r="A137" s="625" t="s">
        <v>535</v>
      </c>
      <c r="B137" s="626" t="s">
        <v>537</v>
      </c>
      <c r="C137" s="627" t="s">
        <v>549</v>
      </c>
      <c r="D137" s="628" t="s">
        <v>550</v>
      </c>
      <c r="E137" s="627" t="s">
        <v>4194</v>
      </c>
      <c r="F137" s="628" t="s">
        <v>4195</v>
      </c>
      <c r="G137" s="627" t="s">
        <v>4480</v>
      </c>
      <c r="H137" s="627" t="s">
        <v>4481</v>
      </c>
      <c r="I137" s="629">
        <v>25.71</v>
      </c>
      <c r="J137" s="629">
        <v>100</v>
      </c>
      <c r="K137" s="630">
        <v>2571.2600000000002</v>
      </c>
    </row>
    <row r="138" spans="1:11" ht="14.4" customHeight="1" x14ac:dyDescent="0.3">
      <c r="A138" s="625" t="s">
        <v>535</v>
      </c>
      <c r="B138" s="626" t="s">
        <v>537</v>
      </c>
      <c r="C138" s="627" t="s">
        <v>549</v>
      </c>
      <c r="D138" s="628" t="s">
        <v>550</v>
      </c>
      <c r="E138" s="627" t="s">
        <v>4194</v>
      </c>
      <c r="F138" s="628" t="s">
        <v>4195</v>
      </c>
      <c r="G138" s="627" t="s">
        <v>4482</v>
      </c>
      <c r="H138" s="627" t="s">
        <v>4483</v>
      </c>
      <c r="I138" s="629">
        <v>59.54</v>
      </c>
      <c r="J138" s="629">
        <v>10</v>
      </c>
      <c r="K138" s="630">
        <v>595.44000000000005</v>
      </c>
    </row>
    <row r="139" spans="1:11" ht="14.4" customHeight="1" x14ac:dyDescent="0.3">
      <c r="A139" s="625" t="s">
        <v>535</v>
      </c>
      <c r="B139" s="626" t="s">
        <v>537</v>
      </c>
      <c r="C139" s="627" t="s">
        <v>549</v>
      </c>
      <c r="D139" s="628" t="s">
        <v>550</v>
      </c>
      <c r="E139" s="627" t="s">
        <v>4194</v>
      </c>
      <c r="F139" s="628" t="s">
        <v>4195</v>
      </c>
      <c r="G139" s="627" t="s">
        <v>4484</v>
      </c>
      <c r="H139" s="627" t="s">
        <v>4485</v>
      </c>
      <c r="I139" s="629">
        <v>3.39</v>
      </c>
      <c r="J139" s="629">
        <v>300</v>
      </c>
      <c r="K139" s="630">
        <v>1017</v>
      </c>
    </row>
    <row r="140" spans="1:11" ht="14.4" customHeight="1" x14ac:dyDescent="0.3">
      <c r="A140" s="625" t="s">
        <v>535</v>
      </c>
      <c r="B140" s="626" t="s">
        <v>537</v>
      </c>
      <c r="C140" s="627" t="s">
        <v>549</v>
      </c>
      <c r="D140" s="628" t="s">
        <v>550</v>
      </c>
      <c r="E140" s="627" t="s">
        <v>4194</v>
      </c>
      <c r="F140" s="628" t="s">
        <v>4195</v>
      </c>
      <c r="G140" s="627" t="s">
        <v>4486</v>
      </c>
      <c r="H140" s="627" t="s">
        <v>4487</v>
      </c>
      <c r="I140" s="629">
        <v>832.2</v>
      </c>
      <c r="J140" s="629">
        <v>5</v>
      </c>
      <c r="K140" s="630">
        <v>4161.01</v>
      </c>
    </row>
    <row r="141" spans="1:11" ht="14.4" customHeight="1" x14ac:dyDescent="0.3">
      <c r="A141" s="625" t="s">
        <v>535</v>
      </c>
      <c r="B141" s="626" t="s">
        <v>537</v>
      </c>
      <c r="C141" s="627" t="s">
        <v>549</v>
      </c>
      <c r="D141" s="628" t="s">
        <v>550</v>
      </c>
      <c r="E141" s="627" t="s">
        <v>4194</v>
      </c>
      <c r="F141" s="628" t="s">
        <v>4195</v>
      </c>
      <c r="G141" s="627" t="s">
        <v>4488</v>
      </c>
      <c r="H141" s="627" t="s">
        <v>4489</v>
      </c>
      <c r="I141" s="629">
        <v>3.99</v>
      </c>
      <c r="J141" s="629">
        <v>100</v>
      </c>
      <c r="K141" s="630">
        <v>399.05</v>
      </c>
    </row>
    <row r="142" spans="1:11" ht="14.4" customHeight="1" x14ac:dyDescent="0.3">
      <c r="A142" s="625" t="s">
        <v>535</v>
      </c>
      <c r="B142" s="626" t="s">
        <v>537</v>
      </c>
      <c r="C142" s="627" t="s">
        <v>549</v>
      </c>
      <c r="D142" s="628" t="s">
        <v>550</v>
      </c>
      <c r="E142" s="627" t="s">
        <v>4194</v>
      </c>
      <c r="F142" s="628" t="s">
        <v>4195</v>
      </c>
      <c r="G142" s="627" t="s">
        <v>4490</v>
      </c>
      <c r="H142" s="627" t="s">
        <v>4491</v>
      </c>
      <c r="I142" s="629">
        <v>845.8</v>
      </c>
      <c r="J142" s="629">
        <v>2</v>
      </c>
      <c r="K142" s="630">
        <v>1607.73</v>
      </c>
    </row>
    <row r="143" spans="1:11" ht="14.4" customHeight="1" x14ac:dyDescent="0.3">
      <c r="A143" s="625" t="s">
        <v>535</v>
      </c>
      <c r="B143" s="626" t="s">
        <v>537</v>
      </c>
      <c r="C143" s="627" t="s">
        <v>549</v>
      </c>
      <c r="D143" s="628" t="s">
        <v>550</v>
      </c>
      <c r="E143" s="627" t="s">
        <v>4194</v>
      </c>
      <c r="F143" s="628" t="s">
        <v>4195</v>
      </c>
      <c r="G143" s="627" t="s">
        <v>4492</v>
      </c>
      <c r="H143" s="627" t="s">
        <v>4493</v>
      </c>
      <c r="I143" s="629">
        <v>30.25</v>
      </c>
      <c r="J143" s="629">
        <v>50</v>
      </c>
      <c r="K143" s="630">
        <v>1512.5</v>
      </c>
    </row>
    <row r="144" spans="1:11" ht="14.4" customHeight="1" x14ac:dyDescent="0.3">
      <c r="A144" s="625" t="s">
        <v>535</v>
      </c>
      <c r="B144" s="626" t="s">
        <v>537</v>
      </c>
      <c r="C144" s="627" t="s">
        <v>549</v>
      </c>
      <c r="D144" s="628" t="s">
        <v>550</v>
      </c>
      <c r="E144" s="627" t="s">
        <v>4194</v>
      </c>
      <c r="F144" s="628" t="s">
        <v>4195</v>
      </c>
      <c r="G144" s="627" t="s">
        <v>4494</v>
      </c>
      <c r="H144" s="627" t="s">
        <v>4495</v>
      </c>
      <c r="I144" s="629">
        <v>9.1999999999999993</v>
      </c>
      <c r="J144" s="629">
        <v>400</v>
      </c>
      <c r="K144" s="630">
        <v>3680</v>
      </c>
    </row>
    <row r="145" spans="1:11" ht="14.4" customHeight="1" x14ac:dyDescent="0.3">
      <c r="A145" s="625" t="s">
        <v>535</v>
      </c>
      <c r="B145" s="626" t="s">
        <v>537</v>
      </c>
      <c r="C145" s="627" t="s">
        <v>549</v>
      </c>
      <c r="D145" s="628" t="s">
        <v>550</v>
      </c>
      <c r="E145" s="627" t="s">
        <v>4194</v>
      </c>
      <c r="F145" s="628" t="s">
        <v>4195</v>
      </c>
      <c r="G145" s="627" t="s">
        <v>4496</v>
      </c>
      <c r="H145" s="627" t="s">
        <v>4497</v>
      </c>
      <c r="I145" s="629">
        <v>9.68</v>
      </c>
      <c r="J145" s="629">
        <v>100</v>
      </c>
      <c r="K145" s="630">
        <v>968</v>
      </c>
    </row>
    <row r="146" spans="1:11" ht="14.4" customHeight="1" x14ac:dyDescent="0.3">
      <c r="A146" s="625" t="s">
        <v>535</v>
      </c>
      <c r="B146" s="626" t="s">
        <v>537</v>
      </c>
      <c r="C146" s="627" t="s">
        <v>549</v>
      </c>
      <c r="D146" s="628" t="s">
        <v>550</v>
      </c>
      <c r="E146" s="627" t="s">
        <v>4196</v>
      </c>
      <c r="F146" s="628" t="s">
        <v>4197</v>
      </c>
      <c r="G146" s="627" t="s">
        <v>4498</v>
      </c>
      <c r="H146" s="627" t="s">
        <v>4499</v>
      </c>
      <c r="I146" s="629">
        <v>27.1</v>
      </c>
      <c r="J146" s="629">
        <v>4</v>
      </c>
      <c r="K146" s="630">
        <v>108.4</v>
      </c>
    </row>
    <row r="147" spans="1:11" ht="14.4" customHeight="1" x14ac:dyDescent="0.3">
      <c r="A147" s="625" t="s">
        <v>535</v>
      </c>
      <c r="B147" s="626" t="s">
        <v>537</v>
      </c>
      <c r="C147" s="627" t="s">
        <v>549</v>
      </c>
      <c r="D147" s="628" t="s">
        <v>550</v>
      </c>
      <c r="E147" s="627" t="s">
        <v>4198</v>
      </c>
      <c r="F147" s="628" t="s">
        <v>4199</v>
      </c>
      <c r="G147" s="627" t="s">
        <v>4500</v>
      </c>
      <c r="H147" s="627" t="s">
        <v>4501</v>
      </c>
      <c r="I147" s="629">
        <v>1425.02</v>
      </c>
      <c r="J147" s="629">
        <v>5</v>
      </c>
      <c r="K147" s="630">
        <v>7125.1</v>
      </c>
    </row>
    <row r="148" spans="1:11" ht="14.4" customHeight="1" x14ac:dyDescent="0.3">
      <c r="A148" s="625" t="s">
        <v>535</v>
      </c>
      <c r="B148" s="626" t="s">
        <v>537</v>
      </c>
      <c r="C148" s="627" t="s">
        <v>549</v>
      </c>
      <c r="D148" s="628" t="s">
        <v>550</v>
      </c>
      <c r="E148" s="627" t="s">
        <v>4204</v>
      </c>
      <c r="F148" s="628" t="s">
        <v>4205</v>
      </c>
      <c r="G148" s="627" t="s">
        <v>4502</v>
      </c>
      <c r="H148" s="627" t="s">
        <v>4503</v>
      </c>
      <c r="I148" s="629">
        <v>8.1199999999999992</v>
      </c>
      <c r="J148" s="629">
        <v>1190</v>
      </c>
      <c r="K148" s="630">
        <v>9672.1</v>
      </c>
    </row>
    <row r="149" spans="1:11" ht="14.4" customHeight="1" x14ac:dyDescent="0.3">
      <c r="A149" s="625" t="s">
        <v>535</v>
      </c>
      <c r="B149" s="626" t="s">
        <v>537</v>
      </c>
      <c r="C149" s="627" t="s">
        <v>549</v>
      </c>
      <c r="D149" s="628" t="s">
        <v>550</v>
      </c>
      <c r="E149" s="627" t="s">
        <v>4204</v>
      </c>
      <c r="F149" s="628" t="s">
        <v>4205</v>
      </c>
      <c r="G149" s="627" t="s">
        <v>4504</v>
      </c>
      <c r="H149" s="627" t="s">
        <v>4505</v>
      </c>
      <c r="I149" s="629">
        <v>250.89000000000001</v>
      </c>
      <c r="J149" s="629">
        <v>60</v>
      </c>
      <c r="K149" s="630">
        <v>15053.41</v>
      </c>
    </row>
    <row r="150" spans="1:11" ht="14.4" customHeight="1" x14ac:dyDescent="0.3">
      <c r="A150" s="625" t="s">
        <v>535</v>
      </c>
      <c r="B150" s="626" t="s">
        <v>537</v>
      </c>
      <c r="C150" s="627" t="s">
        <v>549</v>
      </c>
      <c r="D150" s="628" t="s">
        <v>550</v>
      </c>
      <c r="E150" s="627" t="s">
        <v>4204</v>
      </c>
      <c r="F150" s="628" t="s">
        <v>4205</v>
      </c>
      <c r="G150" s="627" t="s">
        <v>4506</v>
      </c>
      <c r="H150" s="627" t="s">
        <v>4507</v>
      </c>
      <c r="I150" s="629">
        <v>12.690000000000001</v>
      </c>
      <c r="J150" s="629">
        <v>200</v>
      </c>
      <c r="K150" s="630">
        <v>2538</v>
      </c>
    </row>
    <row r="151" spans="1:11" ht="14.4" customHeight="1" x14ac:dyDescent="0.3">
      <c r="A151" s="625" t="s">
        <v>535</v>
      </c>
      <c r="B151" s="626" t="s">
        <v>537</v>
      </c>
      <c r="C151" s="627" t="s">
        <v>549</v>
      </c>
      <c r="D151" s="628" t="s">
        <v>550</v>
      </c>
      <c r="E151" s="627" t="s">
        <v>4208</v>
      </c>
      <c r="F151" s="628" t="s">
        <v>4209</v>
      </c>
      <c r="G151" s="627" t="s">
        <v>4508</v>
      </c>
      <c r="H151" s="627" t="s">
        <v>4509</v>
      </c>
      <c r="I151" s="629">
        <v>0.3</v>
      </c>
      <c r="J151" s="629">
        <v>600</v>
      </c>
      <c r="K151" s="630">
        <v>180</v>
      </c>
    </row>
    <row r="152" spans="1:11" ht="14.4" customHeight="1" x14ac:dyDescent="0.3">
      <c r="A152" s="625" t="s">
        <v>535</v>
      </c>
      <c r="B152" s="626" t="s">
        <v>537</v>
      </c>
      <c r="C152" s="627" t="s">
        <v>549</v>
      </c>
      <c r="D152" s="628" t="s">
        <v>550</v>
      </c>
      <c r="E152" s="627" t="s">
        <v>4208</v>
      </c>
      <c r="F152" s="628" t="s">
        <v>4209</v>
      </c>
      <c r="G152" s="627" t="s">
        <v>4510</v>
      </c>
      <c r="H152" s="627" t="s">
        <v>4511</v>
      </c>
      <c r="I152" s="629">
        <v>0.3</v>
      </c>
      <c r="J152" s="629">
        <v>1600</v>
      </c>
      <c r="K152" s="630">
        <v>480</v>
      </c>
    </row>
    <row r="153" spans="1:11" ht="14.4" customHeight="1" x14ac:dyDescent="0.3">
      <c r="A153" s="625" t="s">
        <v>535</v>
      </c>
      <c r="B153" s="626" t="s">
        <v>537</v>
      </c>
      <c r="C153" s="627" t="s">
        <v>549</v>
      </c>
      <c r="D153" s="628" t="s">
        <v>550</v>
      </c>
      <c r="E153" s="627" t="s">
        <v>4208</v>
      </c>
      <c r="F153" s="628" t="s">
        <v>4209</v>
      </c>
      <c r="G153" s="627" t="s">
        <v>4512</v>
      </c>
      <c r="H153" s="627" t="s">
        <v>4513</v>
      </c>
      <c r="I153" s="629">
        <v>0.48</v>
      </c>
      <c r="J153" s="629">
        <v>400</v>
      </c>
      <c r="K153" s="630">
        <v>192</v>
      </c>
    </row>
    <row r="154" spans="1:11" ht="14.4" customHeight="1" x14ac:dyDescent="0.3">
      <c r="A154" s="625" t="s">
        <v>535</v>
      </c>
      <c r="B154" s="626" t="s">
        <v>537</v>
      </c>
      <c r="C154" s="627" t="s">
        <v>549</v>
      </c>
      <c r="D154" s="628" t="s">
        <v>550</v>
      </c>
      <c r="E154" s="627" t="s">
        <v>4208</v>
      </c>
      <c r="F154" s="628" t="s">
        <v>4209</v>
      </c>
      <c r="G154" s="627" t="s">
        <v>4514</v>
      </c>
      <c r="H154" s="627" t="s">
        <v>4515</v>
      </c>
      <c r="I154" s="629">
        <v>0.30249999999999999</v>
      </c>
      <c r="J154" s="629">
        <v>3600</v>
      </c>
      <c r="K154" s="630">
        <v>1088</v>
      </c>
    </row>
    <row r="155" spans="1:11" ht="14.4" customHeight="1" x14ac:dyDescent="0.3">
      <c r="A155" s="625" t="s">
        <v>535</v>
      </c>
      <c r="B155" s="626" t="s">
        <v>537</v>
      </c>
      <c r="C155" s="627" t="s">
        <v>549</v>
      </c>
      <c r="D155" s="628" t="s">
        <v>550</v>
      </c>
      <c r="E155" s="627" t="s">
        <v>4210</v>
      </c>
      <c r="F155" s="628" t="s">
        <v>4211</v>
      </c>
      <c r="G155" s="627" t="s">
        <v>4516</v>
      </c>
      <c r="H155" s="627" t="s">
        <v>4517</v>
      </c>
      <c r="I155" s="629">
        <v>0.79500000000000015</v>
      </c>
      <c r="J155" s="629">
        <v>41300</v>
      </c>
      <c r="K155" s="630">
        <v>33092</v>
      </c>
    </row>
    <row r="156" spans="1:11" ht="14.4" customHeight="1" x14ac:dyDescent="0.3">
      <c r="A156" s="625" t="s">
        <v>535</v>
      </c>
      <c r="B156" s="626" t="s">
        <v>537</v>
      </c>
      <c r="C156" s="627" t="s">
        <v>549</v>
      </c>
      <c r="D156" s="628" t="s">
        <v>550</v>
      </c>
      <c r="E156" s="627" t="s">
        <v>4210</v>
      </c>
      <c r="F156" s="628" t="s">
        <v>4211</v>
      </c>
      <c r="G156" s="627" t="s">
        <v>4518</v>
      </c>
      <c r="H156" s="627" t="s">
        <v>4519</v>
      </c>
      <c r="I156" s="629">
        <v>0.7380000000000001</v>
      </c>
      <c r="J156" s="629">
        <v>1200</v>
      </c>
      <c r="K156" s="630">
        <v>886</v>
      </c>
    </row>
    <row r="157" spans="1:11" ht="14.4" customHeight="1" x14ac:dyDescent="0.3">
      <c r="A157" s="625" t="s">
        <v>535</v>
      </c>
      <c r="B157" s="626" t="s">
        <v>537</v>
      </c>
      <c r="C157" s="627" t="s">
        <v>549</v>
      </c>
      <c r="D157" s="628" t="s">
        <v>550</v>
      </c>
      <c r="E157" s="627" t="s">
        <v>4210</v>
      </c>
      <c r="F157" s="628" t="s">
        <v>4211</v>
      </c>
      <c r="G157" s="627" t="s">
        <v>4520</v>
      </c>
      <c r="H157" s="627" t="s">
        <v>4521</v>
      </c>
      <c r="I157" s="629">
        <v>7.5</v>
      </c>
      <c r="J157" s="629">
        <v>50</v>
      </c>
      <c r="K157" s="630">
        <v>375</v>
      </c>
    </row>
    <row r="158" spans="1:11" ht="14.4" customHeight="1" x14ac:dyDescent="0.3">
      <c r="A158" s="625" t="s">
        <v>535</v>
      </c>
      <c r="B158" s="626" t="s">
        <v>537</v>
      </c>
      <c r="C158" s="627" t="s">
        <v>549</v>
      </c>
      <c r="D158" s="628" t="s">
        <v>550</v>
      </c>
      <c r="E158" s="627" t="s">
        <v>4210</v>
      </c>
      <c r="F158" s="628" t="s">
        <v>4211</v>
      </c>
      <c r="G158" s="627" t="s">
        <v>4522</v>
      </c>
      <c r="H158" s="627" t="s">
        <v>4523</v>
      </c>
      <c r="I158" s="629">
        <v>7.5</v>
      </c>
      <c r="J158" s="629">
        <v>100</v>
      </c>
      <c r="K158" s="630">
        <v>750</v>
      </c>
    </row>
    <row r="159" spans="1:11" ht="14.4" customHeight="1" x14ac:dyDescent="0.3">
      <c r="A159" s="625" t="s">
        <v>535</v>
      </c>
      <c r="B159" s="626" t="s">
        <v>537</v>
      </c>
      <c r="C159" s="627" t="s">
        <v>549</v>
      </c>
      <c r="D159" s="628" t="s">
        <v>550</v>
      </c>
      <c r="E159" s="627" t="s">
        <v>4210</v>
      </c>
      <c r="F159" s="628" t="s">
        <v>4211</v>
      </c>
      <c r="G159" s="627" t="s">
        <v>4524</v>
      </c>
      <c r="H159" s="627" t="s">
        <v>4525</v>
      </c>
      <c r="I159" s="629">
        <v>7.4950000000000001</v>
      </c>
      <c r="J159" s="629">
        <v>100</v>
      </c>
      <c r="K159" s="630">
        <v>749.5</v>
      </c>
    </row>
    <row r="160" spans="1:11" ht="14.4" customHeight="1" x14ac:dyDescent="0.3">
      <c r="A160" s="625" t="s">
        <v>535</v>
      </c>
      <c r="B160" s="626" t="s">
        <v>537</v>
      </c>
      <c r="C160" s="627" t="s">
        <v>549</v>
      </c>
      <c r="D160" s="628" t="s">
        <v>550</v>
      </c>
      <c r="E160" s="627" t="s">
        <v>4210</v>
      </c>
      <c r="F160" s="628" t="s">
        <v>4211</v>
      </c>
      <c r="G160" s="627" t="s">
        <v>4526</v>
      </c>
      <c r="H160" s="627" t="s">
        <v>4527</v>
      </c>
      <c r="I160" s="629">
        <v>0.80857142857142861</v>
      </c>
      <c r="J160" s="629">
        <v>2700</v>
      </c>
      <c r="K160" s="630">
        <v>2191</v>
      </c>
    </row>
    <row r="161" spans="1:11" ht="14.4" customHeight="1" x14ac:dyDescent="0.3">
      <c r="A161" s="625" t="s">
        <v>535</v>
      </c>
      <c r="B161" s="626" t="s">
        <v>537</v>
      </c>
      <c r="C161" s="627" t="s">
        <v>549</v>
      </c>
      <c r="D161" s="628" t="s">
        <v>550</v>
      </c>
      <c r="E161" s="627" t="s">
        <v>4210</v>
      </c>
      <c r="F161" s="628" t="s">
        <v>4211</v>
      </c>
      <c r="G161" s="627" t="s">
        <v>4528</v>
      </c>
      <c r="H161" s="627" t="s">
        <v>4529</v>
      </c>
      <c r="I161" s="629">
        <v>0.80500000000000005</v>
      </c>
      <c r="J161" s="629">
        <v>2200</v>
      </c>
      <c r="K161" s="630">
        <v>1786</v>
      </c>
    </row>
    <row r="162" spans="1:11" ht="14.4" customHeight="1" x14ac:dyDescent="0.3">
      <c r="A162" s="625" t="s">
        <v>535</v>
      </c>
      <c r="B162" s="626" t="s">
        <v>537</v>
      </c>
      <c r="C162" s="627" t="s">
        <v>549</v>
      </c>
      <c r="D162" s="628" t="s">
        <v>550</v>
      </c>
      <c r="E162" s="627" t="s">
        <v>4210</v>
      </c>
      <c r="F162" s="628" t="s">
        <v>4211</v>
      </c>
      <c r="G162" s="627" t="s">
        <v>4530</v>
      </c>
      <c r="H162" s="627" t="s">
        <v>4531</v>
      </c>
      <c r="I162" s="629">
        <v>0.85</v>
      </c>
      <c r="J162" s="629">
        <v>300</v>
      </c>
      <c r="K162" s="630">
        <v>255</v>
      </c>
    </row>
    <row r="163" spans="1:11" ht="14.4" customHeight="1" x14ac:dyDescent="0.3">
      <c r="A163" s="625" t="s">
        <v>535</v>
      </c>
      <c r="B163" s="626" t="s">
        <v>537</v>
      </c>
      <c r="C163" s="627" t="s">
        <v>549</v>
      </c>
      <c r="D163" s="628" t="s">
        <v>550</v>
      </c>
      <c r="E163" s="627" t="s">
        <v>4212</v>
      </c>
      <c r="F163" s="628" t="s">
        <v>4213</v>
      </c>
      <c r="G163" s="627" t="s">
        <v>4532</v>
      </c>
      <c r="H163" s="627" t="s">
        <v>4533</v>
      </c>
      <c r="I163" s="629">
        <v>152.46</v>
      </c>
      <c r="J163" s="629">
        <v>5</v>
      </c>
      <c r="K163" s="630">
        <v>762.3</v>
      </c>
    </row>
    <row r="164" spans="1:11" ht="14.4" customHeight="1" x14ac:dyDescent="0.3">
      <c r="A164" s="625" t="s">
        <v>535</v>
      </c>
      <c r="B164" s="626" t="s">
        <v>537</v>
      </c>
      <c r="C164" s="627" t="s">
        <v>549</v>
      </c>
      <c r="D164" s="628" t="s">
        <v>550</v>
      </c>
      <c r="E164" s="627" t="s">
        <v>4212</v>
      </c>
      <c r="F164" s="628" t="s">
        <v>4213</v>
      </c>
      <c r="G164" s="627" t="s">
        <v>4534</v>
      </c>
      <c r="H164" s="627" t="s">
        <v>4535</v>
      </c>
      <c r="I164" s="629">
        <v>139.43797801205031</v>
      </c>
      <c r="J164" s="629">
        <v>60</v>
      </c>
      <c r="K164" s="630">
        <v>8366.2786807230204</v>
      </c>
    </row>
    <row r="165" spans="1:11" ht="14.4" customHeight="1" x14ac:dyDescent="0.3">
      <c r="A165" s="625" t="s">
        <v>535</v>
      </c>
      <c r="B165" s="626" t="s">
        <v>537</v>
      </c>
      <c r="C165" s="627" t="s">
        <v>549</v>
      </c>
      <c r="D165" s="628" t="s">
        <v>550</v>
      </c>
      <c r="E165" s="627" t="s">
        <v>4212</v>
      </c>
      <c r="F165" s="628" t="s">
        <v>4213</v>
      </c>
      <c r="G165" s="627" t="s">
        <v>4536</v>
      </c>
      <c r="H165" s="627" t="s">
        <v>4537</v>
      </c>
      <c r="I165" s="629">
        <v>139.43797733368334</v>
      </c>
      <c r="J165" s="629">
        <v>60</v>
      </c>
      <c r="K165" s="630">
        <v>8366.2786400209989</v>
      </c>
    </row>
    <row r="166" spans="1:11" ht="14.4" customHeight="1" x14ac:dyDescent="0.3">
      <c r="A166" s="625" t="s">
        <v>535</v>
      </c>
      <c r="B166" s="626" t="s">
        <v>537</v>
      </c>
      <c r="C166" s="627" t="s">
        <v>549</v>
      </c>
      <c r="D166" s="628" t="s">
        <v>550</v>
      </c>
      <c r="E166" s="627" t="s">
        <v>4212</v>
      </c>
      <c r="F166" s="628" t="s">
        <v>4213</v>
      </c>
      <c r="G166" s="627" t="s">
        <v>4538</v>
      </c>
      <c r="H166" s="627" t="s">
        <v>4539</v>
      </c>
      <c r="I166" s="629">
        <v>11.577457371632223</v>
      </c>
      <c r="J166" s="629">
        <v>90</v>
      </c>
      <c r="K166" s="630">
        <v>1041.9711634468999</v>
      </c>
    </row>
    <row r="167" spans="1:11" ht="14.4" customHeight="1" x14ac:dyDescent="0.3">
      <c r="A167" s="625" t="s">
        <v>535</v>
      </c>
      <c r="B167" s="626" t="s">
        <v>537</v>
      </c>
      <c r="C167" s="627" t="s">
        <v>549</v>
      </c>
      <c r="D167" s="628" t="s">
        <v>550</v>
      </c>
      <c r="E167" s="627" t="s">
        <v>4212</v>
      </c>
      <c r="F167" s="628" t="s">
        <v>4213</v>
      </c>
      <c r="G167" s="627" t="s">
        <v>4540</v>
      </c>
      <c r="H167" s="627" t="s">
        <v>4541</v>
      </c>
      <c r="I167" s="629">
        <v>108.01371865474501</v>
      </c>
      <c r="J167" s="629">
        <v>1</v>
      </c>
      <c r="K167" s="630">
        <v>108.01371865474501</v>
      </c>
    </row>
    <row r="168" spans="1:11" ht="14.4" customHeight="1" x14ac:dyDescent="0.3">
      <c r="A168" s="625" t="s">
        <v>535</v>
      </c>
      <c r="B168" s="626" t="s">
        <v>537</v>
      </c>
      <c r="C168" s="627" t="s">
        <v>549</v>
      </c>
      <c r="D168" s="628" t="s">
        <v>550</v>
      </c>
      <c r="E168" s="627" t="s">
        <v>4212</v>
      </c>
      <c r="F168" s="628" t="s">
        <v>4213</v>
      </c>
      <c r="G168" s="627" t="s">
        <v>4542</v>
      </c>
      <c r="H168" s="627" t="s">
        <v>4543</v>
      </c>
      <c r="I168" s="629">
        <v>10.3697999999999</v>
      </c>
      <c r="J168" s="629">
        <v>20</v>
      </c>
      <c r="K168" s="630">
        <v>207.395999999998</v>
      </c>
    </row>
    <row r="169" spans="1:11" ht="14.4" customHeight="1" x14ac:dyDescent="0.3">
      <c r="A169" s="625" t="s">
        <v>535</v>
      </c>
      <c r="B169" s="626" t="s">
        <v>537</v>
      </c>
      <c r="C169" s="627" t="s">
        <v>553</v>
      </c>
      <c r="D169" s="628" t="s">
        <v>554</v>
      </c>
      <c r="E169" s="627" t="s">
        <v>4192</v>
      </c>
      <c r="F169" s="628" t="s">
        <v>4193</v>
      </c>
      <c r="G169" s="627" t="s">
        <v>4216</v>
      </c>
      <c r="H169" s="627" t="s">
        <v>4217</v>
      </c>
      <c r="I169" s="629">
        <v>0.4</v>
      </c>
      <c r="J169" s="629">
        <v>200</v>
      </c>
      <c r="K169" s="630">
        <v>80</v>
      </c>
    </row>
    <row r="170" spans="1:11" ht="14.4" customHeight="1" x14ac:dyDescent="0.3">
      <c r="A170" s="625" t="s">
        <v>535</v>
      </c>
      <c r="B170" s="626" t="s">
        <v>537</v>
      </c>
      <c r="C170" s="627" t="s">
        <v>553</v>
      </c>
      <c r="D170" s="628" t="s">
        <v>554</v>
      </c>
      <c r="E170" s="627" t="s">
        <v>4192</v>
      </c>
      <c r="F170" s="628" t="s">
        <v>4193</v>
      </c>
      <c r="G170" s="627" t="s">
        <v>4228</v>
      </c>
      <c r="H170" s="627" t="s">
        <v>4229</v>
      </c>
      <c r="I170" s="629">
        <v>27.134444444444448</v>
      </c>
      <c r="J170" s="629">
        <v>57</v>
      </c>
      <c r="K170" s="630">
        <v>1549.3399999999997</v>
      </c>
    </row>
    <row r="171" spans="1:11" ht="14.4" customHeight="1" x14ac:dyDescent="0.3">
      <c r="A171" s="625" t="s">
        <v>535</v>
      </c>
      <c r="B171" s="626" t="s">
        <v>537</v>
      </c>
      <c r="C171" s="627" t="s">
        <v>553</v>
      </c>
      <c r="D171" s="628" t="s">
        <v>554</v>
      </c>
      <c r="E171" s="627" t="s">
        <v>4192</v>
      </c>
      <c r="F171" s="628" t="s">
        <v>4193</v>
      </c>
      <c r="G171" s="627" t="s">
        <v>4232</v>
      </c>
      <c r="H171" s="627" t="s">
        <v>4233</v>
      </c>
      <c r="I171" s="629">
        <v>5.94</v>
      </c>
      <c r="J171" s="629">
        <v>20</v>
      </c>
      <c r="K171" s="630">
        <v>118.8</v>
      </c>
    </row>
    <row r="172" spans="1:11" ht="14.4" customHeight="1" x14ac:dyDescent="0.3">
      <c r="A172" s="625" t="s">
        <v>535</v>
      </c>
      <c r="B172" s="626" t="s">
        <v>537</v>
      </c>
      <c r="C172" s="627" t="s">
        <v>553</v>
      </c>
      <c r="D172" s="628" t="s">
        <v>554</v>
      </c>
      <c r="E172" s="627" t="s">
        <v>4192</v>
      </c>
      <c r="F172" s="628" t="s">
        <v>4193</v>
      </c>
      <c r="G172" s="627" t="s">
        <v>4234</v>
      </c>
      <c r="H172" s="627" t="s">
        <v>4235</v>
      </c>
      <c r="I172" s="629">
        <v>0.86</v>
      </c>
      <c r="J172" s="629">
        <v>50</v>
      </c>
      <c r="K172" s="630">
        <v>43</v>
      </c>
    </row>
    <row r="173" spans="1:11" ht="14.4" customHeight="1" x14ac:dyDescent="0.3">
      <c r="A173" s="625" t="s">
        <v>535</v>
      </c>
      <c r="B173" s="626" t="s">
        <v>537</v>
      </c>
      <c r="C173" s="627" t="s">
        <v>553</v>
      </c>
      <c r="D173" s="628" t="s">
        <v>554</v>
      </c>
      <c r="E173" s="627" t="s">
        <v>4192</v>
      </c>
      <c r="F173" s="628" t="s">
        <v>4193</v>
      </c>
      <c r="G173" s="627" t="s">
        <v>4246</v>
      </c>
      <c r="H173" s="627" t="s">
        <v>4247</v>
      </c>
      <c r="I173" s="629">
        <v>61.26</v>
      </c>
      <c r="J173" s="629">
        <v>1</v>
      </c>
      <c r="K173" s="630">
        <v>61.26</v>
      </c>
    </row>
    <row r="174" spans="1:11" ht="14.4" customHeight="1" x14ac:dyDescent="0.3">
      <c r="A174" s="625" t="s">
        <v>535</v>
      </c>
      <c r="B174" s="626" t="s">
        <v>537</v>
      </c>
      <c r="C174" s="627" t="s">
        <v>553</v>
      </c>
      <c r="D174" s="628" t="s">
        <v>554</v>
      </c>
      <c r="E174" s="627" t="s">
        <v>4192</v>
      </c>
      <c r="F174" s="628" t="s">
        <v>4193</v>
      </c>
      <c r="G174" s="627" t="s">
        <v>4248</v>
      </c>
      <c r="H174" s="627" t="s">
        <v>4249</v>
      </c>
      <c r="I174" s="629">
        <v>24.215</v>
      </c>
      <c r="J174" s="629">
        <v>50</v>
      </c>
      <c r="K174" s="630">
        <v>1210.75</v>
      </c>
    </row>
    <row r="175" spans="1:11" ht="14.4" customHeight="1" x14ac:dyDescent="0.3">
      <c r="A175" s="625" t="s">
        <v>535</v>
      </c>
      <c r="B175" s="626" t="s">
        <v>537</v>
      </c>
      <c r="C175" s="627" t="s">
        <v>553</v>
      </c>
      <c r="D175" s="628" t="s">
        <v>554</v>
      </c>
      <c r="E175" s="627" t="s">
        <v>4192</v>
      </c>
      <c r="F175" s="628" t="s">
        <v>4193</v>
      </c>
      <c r="G175" s="627" t="s">
        <v>4250</v>
      </c>
      <c r="H175" s="627" t="s">
        <v>4251</v>
      </c>
      <c r="I175" s="629">
        <v>30.164999999999999</v>
      </c>
      <c r="J175" s="629">
        <v>26</v>
      </c>
      <c r="K175" s="630">
        <v>784.17</v>
      </c>
    </row>
    <row r="176" spans="1:11" ht="14.4" customHeight="1" x14ac:dyDescent="0.3">
      <c r="A176" s="625" t="s">
        <v>535</v>
      </c>
      <c r="B176" s="626" t="s">
        <v>537</v>
      </c>
      <c r="C176" s="627" t="s">
        <v>553</v>
      </c>
      <c r="D176" s="628" t="s">
        <v>554</v>
      </c>
      <c r="E176" s="627" t="s">
        <v>4192</v>
      </c>
      <c r="F176" s="628" t="s">
        <v>4193</v>
      </c>
      <c r="G176" s="627" t="s">
        <v>4252</v>
      </c>
      <c r="H176" s="627" t="s">
        <v>4253</v>
      </c>
      <c r="I176" s="629">
        <v>1.46</v>
      </c>
      <c r="J176" s="629">
        <v>75</v>
      </c>
      <c r="K176" s="630">
        <v>111.5</v>
      </c>
    </row>
    <row r="177" spans="1:11" ht="14.4" customHeight="1" x14ac:dyDescent="0.3">
      <c r="A177" s="625" t="s">
        <v>535</v>
      </c>
      <c r="B177" s="626" t="s">
        <v>537</v>
      </c>
      <c r="C177" s="627" t="s">
        <v>553</v>
      </c>
      <c r="D177" s="628" t="s">
        <v>554</v>
      </c>
      <c r="E177" s="627" t="s">
        <v>4192</v>
      </c>
      <c r="F177" s="628" t="s">
        <v>4193</v>
      </c>
      <c r="G177" s="627" t="s">
        <v>4256</v>
      </c>
      <c r="H177" s="627" t="s">
        <v>4257</v>
      </c>
      <c r="I177" s="629">
        <v>0.6</v>
      </c>
      <c r="J177" s="629">
        <v>1200</v>
      </c>
      <c r="K177" s="630">
        <v>720</v>
      </c>
    </row>
    <row r="178" spans="1:11" ht="14.4" customHeight="1" x14ac:dyDescent="0.3">
      <c r="A178" s="625" t="s">
        <v>535</v>
      </c>
      <c r="B178" s="626" t="s">
        <v>537</v>
      </c>
      <c r="C178" s="627" t="s">
        <v>553</v>
      </c>
      <c r="D178" s="628" t="s">
        <v>554</v>
      </c>
      <c r="E178" s="627" t="s">
        <v>4192</v>
      </c>
      <c r="F178" s="628" t="s">
        <v>4193</v>
      </c>
      <c r="G178" s="627" t="s">
        <v>4544</v>
      </c>
      <c r="H178" s="627" t="s">
        <v>4545</v>
      </c>
      <c r="I178" s="629">
        <v>48.22</v>
      </c>
      <c r="J178" s="629">
        <v>10</v>
      </c>
      <c r="K178" s="630">
        <v>482.18</v>
      </c>
    </row>
    <row r="179" spans="1:11" ht="14.4" customHeight="1" x14ac:dyDescent="0.3">
      <c r="A179" s="625" t="s">
        <v>535</v>
      </c>
      <c r="B179" s="626" t="s">
        <v>537</v>
      </c>
      <c r="C179" s="627" t="s">
        <v>553</v>
      </c>
      <c r="D179" s="628" t="s">
        <v>554</v>
      </c>
      <c r="E179" s="627" t="s">
        <v>4192</v>
      </c>
      <c r="F179" s="628" t="s">
        <v>4193</v>
      </c>
      <c r="G179" s="627" t="s">
        <v>4266</v>
      </c>
      <c r="H179" s="627" t="s">
        <v>4267</v>
      </c>
      <c r="I179" s="629">
        <v>26.33</v>
      </c>
      <c r="J179" s="629">
        <v>1</v>
      </c>
      <c r="K179" s="630">
        <v>26.33</v>
      </c>
    </row>
    <row r="180" spans="1:11" ht="14.4" customHeight="1" x14ac:dyDescent="0.3">
      <c r="A180" s="625" t="s">
        <v>535</v>
      </c>
      <c r="B180" s="626" t="s">
        <v>537</v>
      </c>
      <c r="C180" s="627" t="s">
        <v>553</v>
      </c>
      <c r="D180" s="628" t="s">
        <v>554</v>
      </c>
      <c r="E180" s="627" t="s">
        <v>4192</v>
      </c>
      <c r="F180" s="628" t="s">
        <v>4193</v>
      </c>
      <c r="G180" s="627" t="s">
        <v>4272</v>
      </c>
      <c r="H180" s="627" t="s">
        <v>4273</v>
      </c>
      <c r="I180" s="629">
        <v>1.23</v>
      </c>
      <c r="J180" s="629">
        <v>400</v>
      </c>
      <c r="K180" s="630">
        <v>492</v>
      </c>
    </row>
    <row r="181" spans="1:11" ht="14.4" customHeight="1" x14ac:dyDescent="0.3">
      <c r="A181" s="625" t="s">
        <v>535</v>
      </c>
      <c r="B181" s="626" t="s">
        <v>537</v>
      </c>
      <c r="C181" s="627" t="s">
        <v>553</v>
      </c>
      <c r="D181" s="628" t="s">
        <v>554</v>
      </c>
      <c r="E181" s="627" t="s">
        <v>4192</v>
      </c>
      <c r="F181" s="628" t="s">
        <v>4193</v>
      </c>
      <c r="G181" s="627" t="s">
        <v>4278</v>
      </c>
      <c r="H181" s="627" t="s">
        <v>4279</v>
      </c>
      <c r="I181" s="629">
        <v>45.89</v>
      </c>
      <c r="J181" s="629">
        <v>1</v>
      </c>
      <c r="K181" s="630">
        <v>45.89</v>
      </c>
    </row>
    <row r="182" spans="1:11" ht="14.4" customHeight="1" x14ac:dyDescent="0.3">
      <c r="A182" s="625" t="s">
        <v>535</v>
      </c>
      <c r="B182" s="626" t="s">
        <v>537</v>
      </c>
      <c r="C182" s="627" t="s">
        <v>553</v>
      </c>
      <c r="D182" s="628" t="s">
        <v>554</v>
      </c>
      <c r="E182" s="627" t="s">
        <v>4192</v>
      </c>
      <c r="F182" s="628" t="s">
        <v>4193</v>
      </c>
      <c r="G182" s="627" t="s">
        <v>4546</v>
      </c>
      <c r="H182" s="627" t="s">
        <v>4547</v>
      </c>
      <c r="I182" s="629">
        <v>13.16</v>
      </c>
      <c r="J182" s="629">
        <v>24</v>
      </c>
      <c r="K182" s="630">
        <v>315.79000000000002</v>
      </c>
    </row>
    <row r="183" spans="1:11" ht="14.4" customHeight="1" x14ac:dyDescent="0.3">
      <c r="A183" s="625" t="s">
        <v>535</v>
      </c>
      <c r="B183" s="626" t="s">
        <v>537</v>
      </c>
      <c r="C183" s="627" t="s">
        <v>553</v>
      </c>
      <c r="D183" s="628" t="s">
        <v>554</v>
      </c>
      <c r="E183" s="627" t="s">
        <v>4192</v>
      </c>
      <c r="F183" s="628" t="s">
        <v>4193</v>
      </c>
      <c r="G183" s="627" t="s">
        <v>4548</v>
      </c>
      <c r="H183" s="627" t="s">
        <v>4549</v>
      </c>
      <c r="I183" s="629">
        <v>26.37</v>
      </c>
      <c r="J183" s="629">
        <v>12</v>
      </c>
      <c r="K183" s="630">
        <v>353.7</v>
      </c>
    </row>
    <row r="184" spans="1:11" ht="14.4" customHeight="1" x14ac:dyDescent="0.3">
      <c r="A184" s="625" t="s">
        <v>535</v>
      </c>
      <c r="B184" s="626" t="s">
        <v>537</v>
      </c>
      <c r="C184" s="627" t="s">
        <v>553</v>
      </c>
      <c r="D184" s="628" t="s">
        <v>554</v>
      </c>
      <c r="E184" s="627" t="s">
        <v>4192</v>
      </c>
      <c r="F184" s="628" t="s">
        <v>4193</v>
      </c>
      <c r="G184" s="627" t="s">
        <v>4292</v>
      </c>
      <c r="H184" s="627" t="s">
        <v>4293</v>
      </c>
      <c r="I184" s="629">
        <v>0.86</v>
      </c>
      <c r="J184" s="629">
        <v>50</v>
      </c>
      <c r="K184" s="630">
        <v>43</v>
      </c>
    </row>
    <row r="185" spans="1:11" ht="14.4" customHeight="1" x14ac:dyDescent="0.3">
      <c r="A185" s="625" t="s">
        <v>535</v>
      </c>
      <c r="B185" s="626" t="s">
        <v>537</v>
      </c>
      <c r="C185" s="627" t="s">
        <v>553</v>
      </c>
      <c r="D185" s="628" t="s">
        <v>554</v>
      </c>
      <c r="E185" s="627" t="s">
        <v>4192</v>
      </c>
      <c r="F185" s="628" t="s">
        <v>4193</v>
      </c>
      <c r="G185" s="627" t="s">
        <v>4550</v>
      </c>
      <c r="H185" s="627" t="s">
        <v>4551</v>
      </c>
      <c r="I185" s="629">
        <v>3.36</v>
      </c>
      <c r="J185" s="629">
        <v>50</v>
      </c>
      <c r="K185" s="630">
        <v>168</v>
      </c>
    </row>
    <row r="186" spans="1:11" ht="14.4" customHeight="1" x14ac:dyDescent="0.3">
      <c r="A186" s="625" t="s">
        <v>535</v>
      </c>
      <c r="B186" s="626" t="s">
        <v>537</v>
      </c>
      <c r="C186" s="627" t="s">
        <v>553</v>
      </c>
      <c r="D186" s="628" t="s">
        <v>554</v>
      </c>
      <c r="E186" s="627" t="s">
        <v>4192</v>
      </c>
      <c r="F186" s="628" t="s">
        <v>4193</v>
      </c>
      <c r="G186" s="627" t="s">
        <v>4298</v>
      </c>
      <c r="H186" s="627" t="s">
        <v>4299</v>
      </c>
      <c r="I186" s="629">
        <v>5.88</v>
      </c>
      <c r="J186" s="629">
        <v>25</v>
      </c>
      <c r="K186" s="630">
        <v>147</v>
      </c>
    </row>
    <row r="187" spans="1:11" ht="14.4" customHeight="1" x14ac:dyDescent="0.3">
      <c r="A187" s="625" t="s">
        <v>535</v>
      </c>
      <c r="B187" s="626" t="s">
        <v>537</v>
      </c>
      <c r="C187" s="627" t="s">
        <v>553</v>
      </c>
      <c r="D187" s="628" t="s">
        <v>554</v>
      </c>
      <c r="E187" s="627" t="s">
        <v>4192</v>
      </c>
      <c r="F187" s="628" t="s">
        <v>4193</v>
      </c>
      <c r="G187" s="627" t="s">
        <v>4552</v>
      </c>
      <c r="H187" s="627" t="s">
        <v>4553</v>
      </c>
      <c r="I187" s="629">
        <v>26.01</v>
      </c>
      <c r="J187" s="629">
        <v>10</v>
      </c>
      <c r="K187" s="630">
        <v>260.14999999999998</v>
      </c>
    </row>
    <row r="188" spans="1:11" ht="14.4" customHeight="1" x14ac:dyDescent="0.3">
      <c r="A188" s="625" t="s">
        <v>535</v>
      </c>
      <c r="B188" s="626" t="s">
        <v>537</v>
      </c>
      <c r="C188" s="627" t="s">
        <v>553</v>
      </c>
      <c r="D188" s="628" t="s">
        <v>554</v>
      </c>
      <c r="E188" s="627" t="s">
        <v>4194</v>
      </c>
      <c r="F188" s="628" t="s">
        <v>4195</v>
      </c>
      <c r="G188" s="627" t="s">
        <v>4340</v>
      </c>
      <c r="H188" s="627" t="s">
        <v>4341</v>
      </c>
      <c r="I188" s="629">
        <v>0.93</v>
      </c>
      <c r="J188" s="629">
        <v>100</v>
      </c>
      <c r="K188" s="630">
        <v>93</v>
      </c>
    </row>
    <row r="189" spans="1:11" ht="14.4" customHeight="1" x14ac:dyDescent="0.3">
      <c r="A189" s="625" t="s">
        <v>535</v>
      </c>
      <c r="B189" s="626" t="s">
        <v>537</v>
      </c>
      <c r="C189" s="627" t="s">
        <v>553</v>
      </c>
      <c r="D189" s="628" t="s">
        <v>554</v>
      </c>
      <c r="E189" s="627" t="s">
        <v>4194</v>
      </c>
      <c r="F189" s="628" t="s">
        <v>4195</v>
      </c>
      <c r="G189" s="627" t="s">
        <v>4342</v>
      </c>
      <c r="H189" s="627" t="s">
        <v>4343</v>
      </c>
      <c r="I189" s="629">
        <v>1.43</v>
      </c>
      <c r="J189" s="629">
        <v>100</v>
      </c>
      <c r="K189" s="630">
        <v>143</v>
      </c>
    </row>
    <row r="190" spans="1:11" ht="14.4" customHeight="1" x14ac:dyDescent="0.3">
      <c r="A190" s="625" t="s">
        <v>535</v>
      </c>
      <c r="B190" s="626" t="s">
        <v>537</v>
      </c>
      <c r="C190" s="627" t="s">
        <v>553</v>
      </c>
      <c r="D190" s="628" t="s">
        <v>554</v>
      </c>
      <c r="E190" s="627" t="s">
        <v>4194</v>
      </c>
      <c r="F190" s="628" t="s">
        <v>4195</v>
      </c>
      <c r="G190" s="627" t="s">
        <v>4346</v>
      </c>
      <c r="H190" s="627" t="s">
        <v>4347</v>
      </c>
      <c r="I190" s="629">
        <v>0.57999999999999996</v>
      </c>
      <c r="J190" s="629">
        <v>100</v>
      </c>
      <c r="K190" s="630">
        <v>58</v>
      </c>
    </row>
    <row r="191" spans="1:11" ht="14.4" customHeight="1" x14ac:dyDescent="0.3">
      <c r="A191" s="625" t="s">
        <v>535</v>
      </c>
      <c r="B191" s="626" t="s">
        <v>537</v>
      </c>
      <c r="C191" s="627" t="s">
        <v>553</v>
      </c>
      <c r="D191" s="628" t="s">
        <v>554</v>
      </c>
      <c r="E191" s="627" t="s">
        <v>4194</v>
      </c>
      <c r="F191" s="628" t="s">
        <v>4195</v>
      </c>
      <c r="G191" s="627" t="s">
        <v>4380</v>
      </c>
      <c r="H191" s="627" t="s">
        <v>4381</v>
      </c>
      <c r="I191" s="629">
        <v>1.7771428571428569</v>
      </c>
      <c r="J191" s="629">
        <v>450</v>
      </c>
      <c r="K191" s="630">
        <v>799.5</v>
      </c>
    </row>
    <row r="192" spans="1:11" ht="14.4" customHeight="1" x14ac:dyDescent="0.3">
      <c r="A192" s="625" t="s">
        <v>535</v>
      </c>
      <c r="B192" s="626" t="s">
        <v>537</v>
      </c>
      <c r="C192" s="627" t="s">
        <v>553</v>
      </c>
      <c r="D192" s="628" t="s">
        <v>554</v>
      </c>
      <c r="E192" s="627" t="s">
        <v>4194</v>
      </c>
      <c r="F192" s="628" t="s">
        <v>4195</v>
      </c>
      <c r="G192" s="627" t="s">
        <v>4382</v>
      </c>
      <c r="H192" s="627" t="s">
        <v>4383</v>
      </c>
      <c r="I192" s="629">
        <v>1.7766666666666666</v>
      </c>
      <c r="J192" s="629">
        <v>350</v>
      </c>
      <c r="K192" s="630">
        <v>622</v>
      </c>
    </row>
    <row r="193" spans="1:11" ht="14.4" customHeight="1" x14ac:dyDescent="0.3">
      <c r="A193" s="625" t="s">
        <v>535</v>
      </c>
      <c r="B193" s="626" t="s">
        <v>537</v>
      </c>
      <c r="C193" s="627" t="s">
        <v>553</v>
      </c>
      <c r="D193" s="628" t="s">
        <v>554</v>
      </c>
      <c r="E193" s="627" t="s">
        <v>4194</v>
      </c>
      <c r="F193" s="628" t="s">
        <v>4195</v>
      </c>
      <c r="G193" s="627" t="s">
        <v>4384</v>
      </c>
      <c r="H193" s="627" t="s">
        <v>4385</v>
      </c>
      <c r="I193" s="629">
        <v>2.7442857142857142</v>
      </c>
      <c r="J193" s="629">
        <v>500</v>
      </c>
      <c r="K193" s="630">
        <v>1372.5</v>
      </c>
    </row>
    <row r="194" spans="1:11" ht="14.4" customHeight="1" x14ac:dyDescent="0.3">
      <c r="A194" s="625" t="s">
        <v>535</v>
      </c>
      <c r="B194" s="626" t="s">
        <v>537</v>
      </c>
      <c r="C194" s="627" t="s">
        <v>553</v>
      </c>
      <c r="D194" s="628" t="s">
        <v>554</v>
      </c>
      <c r="E194" s="627" t="s">
        <v>4194</v>
      </c>
      <c r="F194" s="628" t="s">
        <v>4195</v>
      </c>
      <c r="G194" s="627" t="s">
        <v>4386</v>
      </c>
      <c r="H194" s="627" t="s">
        <v>4387</v>
      </c>
      <c r="I194" s="629">
        <v>1.746</v>
      </c>
      <c r="J194" s="629">
        <v>250</v>
      </c>
      <c r="K194" s="630">
        <v>436.5</v>
      </c>
    </row>
    <row r="195" spans="1:11" ht="14.4" customHeight="1" x14ac:dyDescent="0.3">
      <c r="A195" s="625" t="s">
        <v>535</v>
      </c>
      <c r="B195" s="626" t="s">
        <v>537</v>
      </c>
      <c r="C195" s="627" t="s">
        <v>553</v>
      </c>
      <c r="D195" s="628" t="s">
        <v>554</v>
      </c>
      <c r="E195" s="627" t="s">
        <v>4194</v>
      </c>
      <c r="F195" s="628" t="s">
        <v>4195</v>
      </c>
      <c r="G195" s="627" t="s">
        <v>4388</v>
      </c>
      <c r="H195" s="627" t="s">
        <v>4389</v>
      </c>
      <c r="I195" s="629">
        <v>1.7383333333333333</v>
      </c>
      <c r="J195" s="629">
        <v>500</v>
      </c>
      <c r="K195" s="630">
        <v>867</v>
      </c>
    </row>
    <row r="196" spans="1:11" ht="14.4" customHeight="1" x14ac:dyDescent="0.3">
      <c r="A196" s="625" t="s">
        <v>535</v>
      </c>
      <c r="B196" s="626" t="s">
        <v>537</v>
      </c>
      <c r="C196" s="627" t="s">
        <v>553</v>
      </c>
      <c r="D196" s="628" t="s">
        <v>554</v>
      </c>
      <c r="E196" s="627" t="s">
        <v>4194</v>
      </c>
      <c r="F196" s="628" t="s">
        <v>4195</v>
      </c>
      <c r="G196" s="627" t="s">
        <v>4390</v>
      </c>
      <c r="H196" s="627" t="s">
        <v>4391</v>
      </c>
      <c r="I196" s="629">
        <v>1.111111111111111E-2</v>
      </c>
      <c r="J196" s="629">
        <v>650</v>
      </c>
      <c r="K196" s="630">
        <v>7.5</v>
      </c>
    </row>
    <row r="197" spans="1:11" ht="14.4" customHeight="1" x14ac:dyDescent="0.3">
      <c r="A197" s="625" t="s">
        <v>535</v>
      </c>
      <c r="B197" s="626" t="s">
        <v>537</v>
      </c>
      <c r="C197" s="627" t="s">
        <v>553</v>
      </c>
      <c r="D197" s="628" t="s">
        <v>554</v>
      </c>
      <c r="E197" s="627" t="s">
        <v>4194</v>
      </c>
      <c r="F197" s="628" t="s">
        <v>4195</v>
      </c>
      <c r="G197" s="627" t="s">
        <v>4394</v>
      </c>
      <c r="H197" s="627" t="s">
        <v>4395</v>
      </c>
      <c r="I197" s="629">
        <v>1.9912500000000002</v>
      </c>
      <c r="J197" s="629">
        <v>550</v>
      </c>
      <c r="K197" s="630">
        <v>1096</v>
      </c>
    </row>
    <row r="198" spans="1:11" ht="14.4" customHeight="1" x14ac:dyDescent="0.3">
      <c r="A198" s="625" t="s">
        <v>535</v>
      </c>
      <c r="B198" s="626" t="s">
        <v>537</v>
      </c>
      <c r="C198" s="627" t="s">
        <v>553</v>
      </c>
      <c r="D198" s="628" t="s">
        <v>554</v>
      </c>
      <c r="E198" s="627" t="s">
        <v>4194</v>
      </c>
      <c r="F198" s="628" t="s">
        <v>4195</v>
      </c>
      <c r="G198" s="627" t="s">
        <v>4406</v>
      </c>
      <c r="H198" s="627" t="s">
        <v>4407</v>
      </c>
      <c r="I198" s="629">
        <v>2.8849999999999998</v>
      </c>
      <c r="J198" s="629">
        <v>40</v>
      </c>
      <c r="K198" s="630">
        <v>115.5</v>
      </c>
    </row>
    <row r="199" spans="1:11" ht="14.4" customHeight="1" x14ac:dyDescent="0.3">
      <c r="A199" s="625" t="s">
        <v>535</v>
      </c>
      <c r="B199" s="626" t="s">
        <v>537</v>
      </c>
      <c r="C199" s="627" t="s">
        <v>553</v>
      </c>
      <c r="D199" s="628" t="s">
        <v>554</v>
      </c>
      <c r="E199" s="627" t="s">
        <v>4194</v>
      </c>
      <c r="F199" s="628" t="s">
        <v>4195</v>
      </c>
      <c r="G199" s="627" t="s">
        <v>4554</v>
      </c>
      <c r="H199" s="627" t="s">
        <v>4555</v>
      </c>
      <c r="I199" s="629">
        <v>280.91000000000003</v>
      </c>
      <c r="J199" s="629">
        <v>1</v>
      </c>
      <c r="K199" s="630">
        <v>280.91000000000003</v>
      </c>
    </row>
    <row r="200" spans="1:11" ht="14.4" customHeight="1" x14ac:dyDescent="0.3">
      <c r="A200" s="625" t="s">
        <v>535</v>
      </c>
      <c r="B200" s="626" t="s">
        <v>537</v>
      </c>
      <c r="C200" s="627" t="s">
        <v>553</v>
      </c>
      <c r="D200" s="628" t="s">
        <v>554</v>
      </c>
      <c r="E200" s="627" t="s">
        <v>4194</v>
      </c>
      <c r="F200" s="628" t="s">
        <v>4195</v>
      </c>
      <c r="G200" s="627" t="s">
        <v>4454</v>
      </c>
      <c r="H200" s="627" t="s">
        <v>4455</v>
      </c>
      <c r="I200" s="629">
        <v>11.33</v>
      </c>
      <c r="J200" s="629">
        <v>50</v>
      </c>
      <c r="K200" s="630">
        <v>566.5</v>
      </c>
    </row>
    <row r="201" spans="1:11" ht="14.4" customHeight="1" x14ac:dyDescent="0.3">
      <c r="A201" s="625" t="s">
        <v>535</v>
      </c>
      <c r="B201" s="626" t="s">
        <v>537</v>
      </c>
      <c r="C201" s="627" t="s">
        <v>553</v>
      </c>
      <c r="D201" s="628" t="s">
        <v>554</v>
      </c>
      <c r="E201" s="627" t="s">
        <v>4194</v>
      </c>
      <c r="F201" s="628" t="s">
        <v>4195</v>
      </c>
      <c r="G201" s="627" t="s">
        <v>4490</v>
      </c>
      <c r="H201" s="627" t="s">
        <v>4491</v>
      </c>
      <c r="I201" s="629">
        <v>845.8</v>
      </c>
      <c r="J201" s="629">
        <v>1</v>
      </c>
      <c r="K201" s="630">
        <v>803.87</v>
      </c>
    </row>
    <row r="202" spans="1:11" ht="14.4" customHeight="1" x14ac:dyDescent="0.3">
      <c r="A202" s="625" t="s">
        <v>535</v>
      </c>
      <c r="B202" s="626" t="s">
        <v>537</v>
      </c>
      <c r="C202" s="627" t="s">
        <v>553</v>
      </c>
      <c r="D202" s="628" t="s">
        <v>554</v>
      </c>
      <c r="E202" s="627" t="s">
        <v>4210</v>
      </c>
      <c r="F202" s="628" t="s">
        <v>4211</v>
      </c>
      <c r="G202" s="627" t="s">
        <v>4526</v>
      </c>
      <c r="H202" s="627" t="s">
        <v>4527</v>
      </c>
      <c r="I202" s="629">
        <v>0.82</v>
      </c>
      <c r="J202" s="629">
        <v>400</v>
      </c>
      <c r="K202" s="630">
        <v>328</v>
      </c>
    </row>
    <row r="203" spans="1:11" ht="14.4" customHeight="1" x14ac:dyDescent="0.3">
      <c r="A203" s="625" t="s">
        <v>535</v>
      </c>
      <c r="B203" s="626" t="s">
        <v>537</v>
      </c>
      <c r="C203" s="627" t="s">
        <v>553</v>
      </c>
      <c r="D203" s="628" t="s">
        <v>554</v>
      </c>
      <c r="E203" s="627" t="s">
        <v>4210</v>
      </c>
      <c r="F203" s="628" t="s">
        <v>4211</v>
      </c>
      <c r="G203" s="627" t="s">
        <v>4528</v>
      </c>
      <c r="H203" s="627" t="s">
        <v>4529</v>
      </c>
      <c r="I203" s="629">
        <v>0.79999999999999993</v>
      </c>
      <c r="J203" s="629">
        <v>1000</v>
      </c>
      <c r="K203" s="630">
        <v>786</v>
      </c>
    </row>
    <row r="204" spans="1:11" ht="14.4" customHeight="1" x14ac:dyDescent="0.3">
      <c r="A204" s="625" t="s">
        <v>535</v>
      </c>
      <c r="B204" s="626" t="s">
        <v>537</v>
      </c>
      <c r="C204" s="627" t="s">
        <v>555</v>
      </c>
      <c r="D204" s="628" t="s">
        <v>556</v>
      </c>
      <c r="E204" s="627" t="s">
        <v>4192</v>
      </c>
      <c r="F204" s="628" t="s">
        <v>4193</v>
      </c>
      <c r="G204" s="627" t="s">
        <v>4216</v>
      </c>
      <c r="H204" s="627" t="s">
        <v>4217</v>
      </c>
      <c r="I204" s="629">
        <v>0.4085714285714287</v>
      </c>
      <c r="J204" s="629">
        <v>800</v>
      </c>
      <c r="K204" s="630">
        <v>324.5</v>
      </c>
    </row>
    <row r="205" spans="1:11" ht="14.4" customHeight="1" x14ac:dyDescent="0.3">
      <c r="A205" s="625" t="s">
        <v>535</v>
      </c>
      <c r="B205" s="626" t="s">
        <v>537</v>
      </c>
      <c r="C205" s="627" t="s">
        <v>555</v>
      </c>
      <c r="D205" s="628" t="s">
        <v>556</v>
      </c>
      <c r="E205" s="627" t="s">
        <v>4192</v>
      </c>
      <c r="F205" s="628" t="s">
        <v>4193</v>
      </c>
      <c r="G205" s="627" t="s">
        <v>4556</v>
      </c>
      <c r="H205" s="627" t="s">
        <v>4557</v>
      </c>
      <c r="I205" s="629">
        <v>5.7325000000000008</v>
      </c>
      <c r="J205" s="629">
        <v>100</v>
      </c>
      <c r="K205" s="630">
        <v>572.98</v>
      </c>
    </row>
    <row r="206" spans="1:11" ht="14.4" customHeight="1" x14ac:dyDescent="0.3">
      <c r="A206" s="625" t="s">
        <v>535</v>
      </c>
      <c r="B206" s="626" t="s">
        <v>537</v>
      </c>
      <c r="C206" s="627" t="s">
        <v>555</v>
      </c>
      <c r="D206" s="628" t="s">
        <v>556</v>
      </c>
      <c r="E206" s="627" t="s">
        <v>4192</v>
      </c>
      <c r="F206" s="628" t="s">
        <v>4193</v>
      </c>
      <c r="G206" s="627" t="s">
        <v>4558</v>
      </c>
      <c r="H206" s="627" t="s">
        <v>4559</v>
      </c>
      <c r="I206" s="629">
        <v>4.3</v>
      </c>
      <c r="J206" s="629">
        <v>24</v>
      </c>
      <c r="K206" s="630">
        <v>103.2</v>
      </c>
    </row>
    <row r="207" spans="1:11" ht="14.4" customHeight="1" x14ac:dyDescent="0.3">
      <c r="A207" s="625" t="s">
        <v>535</v>
      </c>
      <c r="B207" s="626" t="s">
        <v>537</v>
      </c>
      <c r="C207" s="627" t="s">
        <v>555</v>
      </c>
      <c r="D207" s="628" t="s">
        <v>556</v>
      </c>
      <c r="E207" s="627" t="s">
        <v>4192</v>
      </c>
      <c r="F207" s="628" t="s">
        <v>4193</v>
      </c>
      <c r="G207" s="627" t="s">
        <v>4218</v>
      </c>
      <c r="H207" s="627" t="s">
        <v>4219</v>
      </c>
      <c r="I207" s="629">
        <v>34.700000000000003</v>
      </c>
      <c r="J207" s="629">
        <v>24</v>
      </c>
      <c r="K207" s="630">
        <v>832.8</v>
      </c>
    </row>
    <row r="208" spans="1:11" ht="14.4" customHeight="1" x14ac:dyDescent="0.3">
      <c r="A208" s="625" t="s">
        <v>535</v>
      </c>
      <c r="B208" s="626" t="s">
        <v>537</v>
      </c>
      <c r="C208" s="627" t="s">
        <v>555</v>
      </c>
      <c r="D208" s="628" t="s">
        <v>556</v>
      </c>
      <c r="E208" s="627" t="s">
        <v>4192</v>
      </c>
      <c r="F208" s="628" t="s">
        <v>4193</v>
      </c>
      <c r="G208" s="627" t="s">
        <v>4220</v>
      </c>
      <c r="H208" s="627" t="s">
        <v>4221</v>
      </c>
      <c r="I208" s="629">
        <v>2.39</v>
      </c>
      <c r="J208" s="629">
        <v>80</v>
      </c>
      <c r="K208" s="630">
        <v>191.2</v>
      </c>
    </row>
    <row r="209" spans="1:11" ht="14.4" customHeight="1" x14ac:dyDescent="0.3">
      <c r="A209" s="625" t="s">
        <v>535</v>
      </c>
      <c r="B209" s="626" t="s">
        <v>537</v>
      </c>
      <c r="C209" s="627" t="s">
        <v>555</v>
      </c>
      <c r="D209" s="628" t="s">
        <v>556</v>
      </c>
      <c r="E209" s="627" t="s">
        <v>4192</v>
      </c>
      <c r="F209" s="628" t="s">
        <v>4193</v>
      </c>
      <c r="G209" s="627" t="s">
        <v>4222</v>
      </c>
      <c r="H209" s="627" t="s">
        <v>4223</v>
      </c>
      <c r="I209" s="629">
        <v>3.7824999999999998</v>
      </c>
      <c r="J209" s="629">
        <v>80</v>
      </c>
      <c r="K209" s="630">
        <v>302.59999999999997</v>
      </c>
    </row>
    <row r="210" spans="1:11" ht="14.4" customHeight="1" x14ac:dyDescent="0.3">
      <c r="A210" s="625" t="s">
        <v>535</v>
      </c>
      <c r="B210" s="626" t="s">
        <v>537</v>
      </c>
      <c r="C210" s="627" t="s">
        <v>555</v>
      </c>
      <c r="D210" s="628" t="s">
        <v>556</v>
      </c>
      <c r="E210" s="627" t="s">
        <v>4192</v>
      </c>
      <c r="F210" s="628" t="s">
        <v>4193</v>
      </c>
      <c r="G210" s="627" t="s">
        <v>4226</v>
      </c>
      <c r="H210" s="627" t="s">
        <v>4227</v>
      </c>
      <c r="I210" s="629">
        <v>7.31</v>
      </c>
      <c r="J210" s="629">
        <v>20</v>
      </c>
      <c r="K210" s="630">
        <v>146.19999999999999</v>
      </c>
    </row>
    <row r="211" spans="1:11" ht="14.4" customHeight="1" x14ac:dyDescent="0.3">
      <c r="A211" s="625" t="s">
        <v>535</v>
      </c>
      <c r="B211" s="626" t="s">
        <v>537</v>
      </c>
      <c r="C211" s="627" t="s">
        <v>555</v>
      </c>
      <c r="D211" s="628" t="s">
        <v>556</v>
      </c>
      <c r="E211" s="627" t="s">
        <v>4192</v>
      </c>
      <c r="F211" s="628" t="s">
        <v>4193</v>
      </c>
      <c r="G211" s="627" t="s">
        <v>4560</v>
      </c>
      <c r="H211" s="627" t="s">
        <v>4561</v>
      </c>
      <c r="I211" s="629">
        <v>9.2959999999999994</v>
      </c>
      <c r="J211" s="629">
        <v>300</v>
      </c>
      <c r="K211" s="630">
        <v>2789</v>
      </c>
    </row>
    <row r="212" spans="1:11" ht="14.4" customHeight="1" x14ac:dyDescent="0.3">
      <c r="A212" s="625" t="s">
        <v>535</v>
      </c>
      <c r="B212" s="626" t="s">
        <v>537</v>
      </c>
      <c r="C212" s="627" t="s">
        <v>555</v>
      </c>
      <c r="D212" s="628" t="s">
        <v>556</v>
      </c>
      <c r="E212" s="627" t="s">
        <v>4192</v>
      </c>
      <c r="F212" s="628" t="s">
        <v>4193</v>
      </c>
      <c r="G212" s="627" t="s">
        <v>4562</v>
      </c>
      <c r="H212" s="627" t="s">
        <v>4563</v>
      </c>
      <c r="I212" s="629">
        <v>14.234999999999999</v>
      </c>
      <c r="J212" s="629">
        <v>200</v>
      </c>
      <c r="K212" s="630">
        <v>2847</v>
      </c>
    </row>
    <row r="213" spans="1:11" ht="14.4" customHeight="1" x14ac:dyDescent="0.3">
      <c r="A213" s="625" t="s">
        <v>535</v>
      </c>
      <c r="B213" s="626" t="s">
        <v>537</v>
      </c>
      <c r="C213" s="627" t="s">
        <v>555</v>
      </c>
      <c r="D213" s="628" t="s">
        <v>556</v>
      </c>
      <c r="E213" s="627" t="s">
        <v>4192</v>
      </c>
      <c r="F213" s="628" t="s">
        <v>4193</v>
      </c>
      <c r="G213" s="627" t="s">
        <v>4228</v>
      </c>
      <c r="H213" s="627" t="s">
        <v>4229</v>
      </c>
      <c r="I213" s="629">
        <v>27.155999999999999</v>
      </c>
      <c r="J213" s="629">
        <v>360</v>
      </c>
      <c r="K213" s="630">
        <v>9750.9599999999991</v>
      </c>
    </row>
    <row r="214" spans="1:11" ht="14.4" customHeight="1" x14ac:dyDescent="0.3">
      <c r="A214" s="625" t="s">
        <v>535</v>
      </c>
      <c r="B214" s="626" t="s">
        <v>537</v>
      </c>
      <c r="C214" s="627" t="s">
        <v>555</v>
      </c>
      <c r="D214" s="628" t="s">
        <v>556</v>
      </c>
      <c r="E214" s="627" t="s">
        <v>4192</v>
      </c>
      <c r="F214" s="628" t="s">
        <v>4193</v>
      </c>
      <c r="G214" s="627" t="s">
        <v>4230</v>
      </c>
      <c r="H214" s="627" t="s">
        <v>4231</v>
      </c>
      <c r="I214" s="629">
        <v>3.91</v>
      </c>
      <c r="J214" s="629">
        <v>50</v>
      </c>
      <c r="K214" s="630">
        <v>195.5</v>
      </c>
    </row>
    <row r="215" spans="1:11" ht="14.4" customHeight="1" x14ac:dyDescent="0.3">
      <c r="A215" s="625" t="s">
        <v>535</v>
      </c>
      <c r="B215" s="626" t="s">
        <v>537</v>
      </c>
      <c r="C215" s="627" t="s">
        <v>555</v>
      </c>
      <c r="D215" s="628" t="s">
        <v>556</v>
      </c>
      <c r="E215" s="627" t="s">
        <v>4192</v>
      </c>
      <c r="F215" s="628" t="s">
        <v>4193</v>
      </c>
      <c r="G215" s="627" t="s">
        <v>4232</v>
      </c>
      <c r="H215" s="627" t="s">
        <v>4233</v>
      </c>
      <c r="I215" s="629">
        <v>5.916666666666667</v>
      </c>
      <c r="J215" s="629">
        <v>250</v>
      </c>
      <c r="K215" s="630">
        <v>1478</v>
      </c>
    </row>
    <row r="216" spans="1:11" ht="14.4" customHeight="1" x14ac:dyDescent="0.3">
      <c r="A216" s="625" t="s">
        <v>535</v>
      </c>
      <c r="B216" s="626" t="s">
        <v>537</v>
      </c>
      <c r="C216" s="627" t="s">
        <v>555</v>
      </c>
      <c r="D216" s="628" t="s">
        <v>556</v>
      </c>
      <c r="E216" s="627" t="s">
        <v>4192</v>
      </c>
      <c r="F216" s="628" t="s">
        <v>4193</v>
      </c>
      <c r="G216" s="627" t="s">
        <v>4236</v>
      </c>
      <c r="H216" s="627" t="s">
        <v>4237</v>
      </c>
      <c r="I216" s="629">
        <v>1.4274999999999998</v>
      </c>
      <c r="J216" s="629">
        <v>2500</v>
      </c>
      <c r="K216" s="630">
        <v>3568.44</v>
      </c>
    </row>
    <row r="217" spans="1:11" ht="14.4" customHeight="1" x14ac:dyDescent="0.3">
      <c r="A217" s="625" t="s">
        <v>535</v>
      </c>
      <c r="B217" s="626" t="s">
        <v>537</v>
      </c>
      <c r="C217" s="627" t="s">
        <v>555</v>
      </c>
      <c r="D217" s="628" t="s">
        <v>556</v>
      </c>
      <c r="E217" s="627" t="s">
        <v>4192</v>
      </c>
      <c r="F217" s="628" t="s">
        <v>4193</v>
      </c>
      <c r="G217" s="627" t="s">
        <v>4564</v>
      </c>
      <c r="H217" s="627" t="s">
        <v>4565</v>
      </c>
      <c r="I217" s="629">
        <v>0.14500000000000002</v>
      </c>
      <c r="J217" s="629">
        <v>200</v>
      </c>
      <c r="K217" s="630">
        <v>29</v>
      </c>
    </row>
    <row r="218" spans="1:11" ht="14.4" customHeight="1" x14ac:dyDescent="0.3">
      <c r="A218" s="625" t="s">
        <v>535</v>
      </c>
      <c r="B218" s="626" t="s">
        <v>537</v>
      </c>
      <c r="C218" s="627" t="s">
        <v>555</v>
      </c>
      <c r="D218" s="628" t="s">
        <v>556</v>
      </c>
      <c r="E218" s="627" t="s">
        <v>4192</v>
      </c>
      <c r="F218" s="628" t="s">
        <v>4193</v>
      </c>
      <c r="G218" s="627" t="s">
        <v>4238</v>
      </c>
      <c r="H218" s="627" t="s">
        <v>4239</v>
      </c>
      <c r="I218" s="629">
        <v>129.26</v>
      </c>
      <c r="J218" s="629">
        <v>10</v>
      </c>
      <c r="K218" s="630">
        <v>1292.5999999999999</v>
      </c>
    </row>
    <row r="219" spans="1:11" ht="14.4" customHeight="1" x14ac:dyDescent="0.3">
      <c r="A219" s="625" t="s">
        <v>535</v>
      </c>
      <c r="B219" s="626" t="s">
        <v>537</v>
      </c>
      <c r="C219" s="627" t="s">
        <v>555</v>
      </c>
      <c r="D219" s="628" t="s">
        <v>556</v>
      </c>
      <c r="E219" s="627" t="s">
        <v>4192</v>
      </c>
      <c r="F219" s="628" t="s">
        <v>4193</v>
      </c>
      <c r="G219" s="627" t="s">
        <v>4242</v>
      </c>
      <c r="H219" s="627" t="s">
        <v>4243</v>
      </c>
      <c r="I219" s="629">
        <v>82.08</v>
      </c>
      <c r="J219" s="629">
        <v>90</v>
      </c>
      <c r="K219" s="630">
        <v>7387.2</v>
      </c>
    </row>
    <row r="220" spans="1:11" ht="14.4" customHeight="1" x14ac:dyDescent="0.3">
      <c r="A220" s="625" t="s">
        <v>535</v>
      </c>
      <c r="B220" s="626" t="s">
        <v>537</v>
      </c>
      <c r="C220" s="627" t="s">
        <v>555</v>
      </c>
      <c r="D220" s="628" t="s">
        <v>556</v>
      </c>
      <c r="E220" s="627" t="s">
        <v>4192</v>
      </c>
      <c r="F220" s="628" t="s">
        <v>4193</v>
      </c>
      <c r="G220" s="627" t="s">
        <v>4244</v>
      </c>
      <c r="H220" s="627" t="s">
        <v>4245</v>
      </c>
      <c r="I220" s="629">
        <v>10.125</v>
      </c>
      <c r="J220" s="629">
        <v>500</v>
      </c>
      <c r="K220" s="630">
        <v>5060</v>
      </c>
    </row>
    <row r="221" spans="1:11" ht="14.4" customHeight="1" x14ac:dyDescent="0.3">
      <c r="A221" s="625" t="s">
        <v>535</v>
      </c>
      <c r="B221" s="626" t="s">
        <v>537</v>
      </c>
      <c r="C221" s="627" t="s">
        <v>555</v>
      </c>
      <c r="D221" s="628" t="s">
        <v>556</v>
      </c>
      <c r="E221" s="627" t="s">
        <v>4192</v>
      </c>
      <c r="F221" s="628" t="s">
        <v>4193</v>
      </c>
      <c r="G221" s="627" t="s">
        <v>4566</v>
      </c>
      <c r="H221" s="627" t="s">
        <v>4567</v>
      </c>
      <c r="I221" s="629">
        <v>0.27666666666666667</v>
      </c>
      <c r="J221" s="629">
        <v>400</v>
      </c>
      <c r="K221" s="630">
        <v>111</v>
      </c>
    </row>
    <row r="222" spans="1:11" ht="14.4" customHeight="1" x14ac:dyDescent="0.3">
      <c r="A222" s="625" t="s">
        <v>535</v>
      </c>
      <c r="B222" s="626" t="s">
        <v>537</v>
      </c>
      <c r="C222" s="627" t="s">
        <v>555</v>
      </c>
      <c r="D222" s="628" t="s">
        <v>556</v>
      </c>
      <c r="E222" s="627" t="s">
        <v>4192</v>
      </c>
      <c r="F222" s="628" t="s">
        <v>4193</v>
      </c>
      <c r="G222" s="627" t="s">
        <v>4568</v>
      </c>
      <c r="H222" s="627" t="s">
        <v>4569</v>
      </c>
      <c r="I222" s="629">
        <v>895.18</v>
      </c>
      <c r="J222" s="629">
        <v>1</v>
      </c>
      <c r="K222" s="630">
        <v>895.18</v>
      </c>
    </row>
    <row r="223" spans="1:11" ht="14.4" customHeight="1" x14ac:dyDescent="0.3">
      <c r="A223" s="625" t="s">
        <v>535</v>
      </c>
      <c r="B223" s="626" t="s">
        <v>537</v>
      </c>
      <c r="C223" s="627" t="s">
        <v>555</v>
      </c>
      <c r="D223" s="628" t="s">
        <v>556</v>
      </c>
      <c r="E223" s="627" t="s">
        <v>4192</v>
      </c>
      <c r="F223" s="628" t="s">
        <v>4193</v>
      </c>
      <c r="G223" s="627" t="s">
        <v>4570</v>
      </c>
      <c r="H223" s="627" t="s">
        <v>4571</v>
      </c>
      <c r="I223" s="629">
        <v>0.24625000000000002</v>
      </c>
      <c r="J223" s="629">
        <v>2300</v>
      </c>
      <c r="K223" s="630">
        <v>565</v>
      </c>
    </row>
    <row r="224" spans="1:11" ht="14.4" customHeight="1" x14ac:dyDescent="0.3">
      <c r="A224" s="625" t="s">
        <v>535</v>
      </c>
      <c r="B224" s="626" t="s">
        <v>537</v>
      </c>
      <c r="C224" s="627" t="s">
        <v>555</v>
      </c>
      <c r="D224" s="628" t="s">
        <v>556</v>
      </c>
      <c r="E224" s="627" t="s">
        <v>4192</v>
      </c>
      <c r="F224" s="628" t="s">
        <v>4193</v>
      </c>
      <c r="G224" s="627" t="s">
        <v>4246</v>
      </c>
      <c r="H224" s="627" t="s">
        <v>4247</v>
      </c>
      <c r="I224" s="629">
        <v>61.22</v>
      </c>
      <c r="J224" s="629">
        <v>2</v>
      </c>
      <c r="K224" s="630">
        <v>122.44</v>
      </c>
    </row>
    <row r="225" spans="1:11" ht="14.4" customHeight="1" x14ac:dyDescent="0.3">
      <c r="A225" s="625" t="s">
        <v>535</v>
      </c>
      <c r="B225" s="626" t="s">
        <v>537</v>
      </c>
      <c r="C225" s="627" t="s">
        <v>555</v>
      </c>
      <c r="D225" s="628" t="s">
        <v>556</v>
      </c>
      <c r="E225" s="627" t="s">
        <v>4192</v>
      </c>
      <c r="F225" s="628" t="s">
        <v>4193</v>
      </c>
      <c r="G225" s="627" t="s">
        <v>4572</v>
      </c>
      <c r="H225" s="627" t="s">
        <v>4573</v>
      </c>
      <c r="I225" s="629">
        <v>25.56</v>
      </c>
      <c r="J225" s="629">
        <v>48</v>
      </c>
      <c r="K225" s="630">
        <v>1226.77</v>
      </c>
    </row>
    <row r="226" spans="1:11" ht="14.4" customHeight="1" x14ac:dyDescent="0.3">
      <c r="A226" s="625" t="s">
        <v>535</v>
      </c>
      <c r="B226" s="626" t="s">
        <v>537</v>
      </c>
      <c r="C226" s="627" t="s">
        <v>555</v>
      </c>
      <c r="D226" s="628" t="s">
        <v>556</v>
      </c>
      <c r="E226" s="627" t="s">
        <v>4192</v>
      </c>
      <c r="F226" s="628" t="s">
        <v>4193</v>
      </c>
      <c r="G226" s="627" t="s">
        <v>4248</v>
      </c>
      <c r="H226" s="627" t="s">
        <v>4249</v>
      </c>
      <c r="I226" s="629">
        <v>22.173333333333336</v>
      </c>
      <c r="J226" s="629">
        <v>75</v>
      </c>
      <c r="K226" s="630">
        <v>1663.6999999999998</v>
      </c>
    </row>
    <row r="227" spans="1:11" ht="14.4" customHeight="1" x14ac:dyDescent="0.3">
      <c r="A227" s="625" t="s">
        <v>535</v>
      </c>
      <c r="B227" s="626" t="s">
        <v>537</v>
      </c>
      <c r="C227" s="627" t="s">
        <v>555</v>
      </c>
      <c r="D227" s="628" t="s">
        <v>556</v>
      </c>
      <c r="E227" s="627" t="s">
        <v>4192</v>
      </c>
      <c r="F227" s="628" t="s">
        <v>4193</v>
      </c>
      <c r="G227" s="627" t="s">
        <v>4250</v>
      </c>
      <c r="H227" s="627" t="s">
        <v>4251</v>
      </c>
      <c r="I227" s="629">
        <v>30.18</v>
      </c>
      <c r="J227" s="629">
        <v>70</v>
      </c>
      <c r="K227" s="630">
        <v>2112.6</v>
      </c>
    </row>
    <row r="228" spans="1:11" ht="14.4" customHeight="1" x14ac:dyDescent="0.3">
      <c r="A228" s="625" t="s">
        <v>535</v>
      </c>
      <c r="B228" s="626" t="s">
        <v>537</v>
      </c>
      <c r="C228" s="627" t="s">
        <v>555</v>
      </c>
      <c r="D228" s="628" t="s">
        <v>556</v>
      </c>
      <c r="E228" s="627" t="s">
        <v>4192</v>
      </c>
      <c r="F228" s="628" t="s">
        <v>4193</v>
      </c>
      <c r="G228" s="627" t="s">
        <v>4574</v>
      </c>
      <c r="H228" s="627" t="s">
        <v>4575</v>
      </c>
      <c r="I228" s="629">
        <v>246.07499999999999</v>
      </c>
      <c r="J228" s="629">
        <v>18</v>
      </c>
      <c r="K228" s="630">
        <v>4429.5</v>
      </c>
    </row>
    <row r="229" spans="1:11" ht="14.4" customHeight="1" x14ac:dyDescent="0.3">
      <c r="A229" s="625" t="s">
        <v>535</v>
      </c>
      <c r="B229" s="626" t="s">
        <v>537</v>
      </c>
      <c r="C229" s="627" t="s">
        <v>555</v>
      </c>
      <c r="D229" s="628" t="s">
        <v>556</v>
      </c>
      <c r="E229" s="627" t="s">
        <v>4192</v>
      </c>
      <c r="F229" s="628" t="s">
        <v>4193</v>
      </c>
      <c r="G229" s="627" t="s">
        <v>4576</v>
      </c>
      <c r="H229" s="627" t="s">
        <v>4577</v>
      </c>
      <c r="I229" s="629">
        <v>12.395</v>
      </c>
      <c r="J229" s="629">
        <v>80</v>
      </c>
      <c r="K229" s="630">
        <v>992.5</v>
      </c>
    </row>
    <row r="230" spans="1:11" ht="14.4" customHeight="1" x14ac:dyDescent="0.3">
      <c r="A230" s="625" t="s">
        <v>535</v>
      </c>
      <c r="B230" s="626" t="s">
        <v>537</v>
      </c>
      <c r="C230" s="627" t="s">
        <v>555</v>
      </c>
      <c r="D230" s="628" t="s">
        <v>556</v>
      </c>
      <c r="E230" s="627" t="s">
        <v>4192</v>
      </c>
      <c r="F230" s="628" t="s">
        <v>4193</v>
      </c>
      <c r="G230" s="627" t="s">
        <v>4252</v>
      </c>
      <c r="H230" s="627" t="s">
        <v>4253</v>
      </c>
      <c r="I230" s="629">
        <v>1.5050000000000001</v>
      </c>
      <c r="J230" s="629">
        <v>950</v>
      </c>
      <c r="K230" s="630">
        <v>1418</v>
      </c>
    </row>
    <row r="231" spans="1:11" ht="14.4" customHeight="1" x14ac:dyDescent="0.3">
      <c r="A231" s="625" t="s">
        <v>535</v>
      </c>
      <c r="B231" s="626" t="s">
        <v>537</v>
      </c>
      <c r="C231" s="627" t="s">
        <v>555</v>
      </c>
      <c r="D231" s="628" t="s">
        <v>556</v>
      </c>
      <c r="E231" s="627" t="s">
        <v>4192</v>
      </c>
      <c r="F231" s="628" t="s">
        <v>4193</v>
      </c>
      <c r="G231" s="627" t="s">
        <v>4254</v>
      </c>
      <c r="H231" s="627" t="s">
        <v>4255</v>
      </c>
      <c r="I231" s="629">
        <v>8.1433333333333326</v>
      </c>
      <c r="J231" s="629">
        <v>320</v>
      </c>
      <c r="K231" s="630">
        <v>2606.4</v>
      </c>
    </row>
    <row r="232" spans="1:11" ht="14.4" customHeight="1" x14ac:dyDescent="0.3">
      <c r="A232" s="625" t="s">
        <v>535</v>
      </c>
      <c r="B232" s="626" t="s">
        <v>537</v>
      </c>
      <c r="C232" s="627" t="s">
        <v>555</v>
      </c>
      <c r="D232" s="628" t="s">
        <v>556</v>
      </c>
      <c r="E232" s="627" t="s">
        <v>4192</v>
      </c>
      <c r="F232" s="628" t="s">
        <v>4193</v>
      </c>
      <c r="G232" s="627" t="s">
        <v>4578</v>
      </c>
      <c r="H232" s="627" t="s">
        <v>4579</v>
      </c>
      <c r="I232" s="629">
        <v>66.59</v>
      </c>
      <c r="J232" s="629">
        <v>10</v>
      </c>
      <c r="K232" s="630">
        <v>665.85</v>
      </c>
    </row>
    <row r="233" spans="1:11" ht="14.4" customHeight="1" x14ac:dyDescent="0.3">
      <c r="A233" s="625" t="s">
        <v>535</v>
      </c>
      <c r="B233" s="626" t="s">
        <v>537</v>
      </c>
      <c r="C233" s="627" t="s">
        <v>555</v>
      </c>
      <c r="D233" s="628" t="s">
        <v>556</v>
      </c>
      <c r="E233" s="627" t="s">
        <v>4192</v>
      </c>
      <c r="F233" s="628" t="s">
        <v>4193</v>
      </c>
      <c r="G233" s="627" t="s">
        <v>4580</v>
      </c>
      <c r="H233" s="627" t="s">
        <v>4581</v>
      </c>
      <c r="I233" s="629">
        <v>1.0900000000000001</v>
      </c>
      <c r="J233" s="629">
        <v>6000</v>
      </c>
      <c r="K233" s="630">
        <v>6552.7100000000009</v>
      </c>
    </row>
    <row r="234" spans="1:11" ht="14.4" customHeight="1" x14ac:dyDescent="0.3">
      <c r="A234" s="625" t="s">
        <v>535</v>
      </c>
      <c r="B234" s="626" t="s">
        <v>537</v>
      </c>
      <c r="C234" s="627" t="s">
        <v>555</v>
      </c>
      <c r="D234" s="628" t="s">
        <v>556</v>
      </c>
      <c r="E234" s="627" t="s">
        <v>4192</v>
      </c>
      <c r="F234" s="628" t="s">
        <v>4193</v>
      </c>
      <c r="G234" s="627" t="s">
        <v>4256</v>
      </c>
      <c r="H234" s="627" t="s">
        <v>4257</v>
      </c>
      <c r="I234" s="629">
        <v>0.6</v>
      </c>
      <c r="J234" s="629">
        <v>1500</v>
      </c>
      <c r="K234" s="630">
        <v>900</v>
      </c>
    </row>
    <row r="235" spans="1:11" ht="14.4" customHeight="1" x14ac:dyDescent="0.3">
      <c r="A235" s="625" t="s">
        <v>535</v>
      </c>
      <c r="B235" s="626" t="s">
        <v>537</v>
      </c>
      <c r="C235" s="627" t="s">
        <v>555</v>
      </c>
      <c r="D235" s="628" t="s">
        <v>556</v>
      </c>
      <c r="E235" s="627" t="s">
        <v>4192</v>
      </c>
      <c r="F235" s="628" t="s">
        <v>4193</v>
      </c>
      <c r="G235" s="627" t="s">
        <v>4258</v>
      </c>
      <c r="H235" s="627" t="s">
        <v>4259</v>
      </c>
      <c r="I235" s="629">
        <v>3.1199999999999997</v>
      </c>
      <c r="J235" s="629">
        <v>250</v>
      </c>
      <c r="K235" s="630">
        <v>780</v>
      </c>
    </row>
    <row r="236" spans="1:11" ht="14.4" customHeight="1" x14ac:dyDescent="0.3">
      <c r="A236" s="625" t="s">
        <v>535</v>
      </c>
      <c r="B236" s="626" t="s">
        <v>537</v>
      </c>
      <c r="C236" s="627" t="s">
        <v>555</v>
      </c>
      <c r="D236" s="628" t="s">
        <v>556</v>
      </c>
      <c r="E236" s="627" t="s">
        <v>4192</v>
      </c>
      <c r="F236" s="628" t="s">
        <v>4193</v>
      </c>
      <c r="G236" s="627" t="s">
        <v>4544</v>
      </c>
      <c r="H236" s="627" t="s">
        <v>4545</v>
      </c>
      <c r="I236" s="629">
        <v>48.22</v>
      </c>
      <c r="J236" s="629">
        <v>30</v>
      </c>
      <c r="K236" s="630">
        <v>1446.55</v>
      </c>
    </row>
    <row r="237" spans="1:11" ht="14.4" customHeight="1" x14ac:dyDescent="0.3">
      <c r="A237" s="625" t="s">
        <v>535</v>
      </c>
      <c r="B237" s="626" t="s">
        <v>537</v>
      </c>
      <c r="C237" s="627" t="s">
        <v>555</v>
      </c>
      <c r="D237" s="628" t="s">
        <v>556</v>
      </c>
      <c r="E237" s="627" t="s">
        <v>4192</v>
      </c>
      <c r="F237" s="628" t="s">
        <v>4193</v>
      </c>
      <c r="G237" s="627" t="s">
        <v>4582</v>
      </c>
      <c r="H237" s="627" t="s">
        <v>4583</v>
      </c>
      <c r="I237" s="629">
        <v>3.8937500000000003</v>
      </c>
      <c r="J237" s="629">
        <v>2000</v>
      </c>
      <c r="K237" s="630">
        <v>7793.4</v>
      </c>
    </row>
    <row r="238" spans="1:11" ht="14.4" customHeight="1" x14ac:dyDescent="0.3">
      <c r="A238" s="625" t="s">
        <v>535</v>
      </c>
      <c r="B238" s="626" t="s">
        <v>537</v>
      </c>
      <c r="C238" s="627" t="s">
        <v>555</v>
      </c>
      <c r="D238" s="628" t="s">
        <v>556</v>
      </c>
      <c r="E238" s="627" t="s">
        <v>4192</v>
      </c>
      <c r="F238" s="628" t="s">
        <v>4193</v>
      </c>
      <c r="G238" s="627" t="s">
        <v>4260</v>
      </c>
      <c r="H238" s="627" t="s">
        <v>4261</v>
      </c>
      <c r="I238" s="629">
        <v>0.44</v>
      </c>
      <c r="J238" s="629">
        <v>4300</v>
      </c>
      <c r="K238" s="630">
        <v>1892</v>
      </c>
    </row>
    <row r="239" spans="1:11" ht="14.4" customHeight="1" x14ac:dyDescent="0.3">
      <c r="A239" s="625" t="s">
        <v>535</v>
      </c>
      <c r="B239" s="626" t="s">
        <v>537</v>
      </c>
      <c r="C239" s="627" t="s">
        <v>555</v>
      </c>
      <c r="D239" s="628" t="s">
        <v>556</v>
      </c>
      <c r="E239" s="627" t="s">
        <v>4192</v>
      </c>
      <c r="F239" s="628" t="s">
        <v>4193</v>
      </c>
      <c r="G239" s="627" t="s">
        <v>4584</v>
      </c>
      <c r="H239" s="627" t="s">
        <v>4585</v>
      </c>
      <c r="I239" s="629">
        <v>0.33</v>
      </c>
      <c r="J239" s="629">
        <v>1200</v>
      </c>
      <c r="K239" s="630">
        <v>396</v>
      </c>
    </row>
    <row r="240" spans="1:11" ht="14.4" customHeight="1" x14ac:dyDescent="0.3">
      <c r="A240" s="625" t="s">
        <v>535</v>
      </c>
      <c r="B240" s="626" t="s">
        <v>537</v>
      </c>
      <c r="C240" s="627" t="s">
        <v>555</v>
      </c>
      <c r="D240" s="628" t="s">
        <v>556</v>
      </c>
      <c r="E240" s="627" t="s">
        <v>4192</v>
      </c>
      <c r="F240" s="628" t="s">
        <v>4193</v>
      </c>
      <c r="G240" s="627" t="s">
        <v>4264</v>
      </c>
      <c r="H240" s="627" t="s">
        <v>4265</v>
      </c>
      <c r="I240" s="629">
        <v>8.58</v>
      </c>
      <c r="J240" s="629">
        <v>24</v>
      </c>
      <c r="K240" s="630">
        <v>205.92</v>
      </c>
    </row>
    <row r="241" spans="1:11" ht="14.4" customHeight="1" x14ac:dyDescent="0.3">
      <c r="A241" s="625" t="s">
        <v>535</v>
      </c>
      <c r="B241" s="626" t="s">
        <v>537</v>
      </c>
      <c r="C241" s="627" t="s">
        <v>555</v>
      </c>
      <c r="D241" s="628" t="s">
        <v>556</v>
      </c>
      <c r="E241" s="627" t="s">
        <v>4192</v>
      </c>
      <c r="F241" s="628" t="s">
        <v>4193</v>
      </c>
      <c r="G241" s="627" t="s">
        <v>4266</v>
      </c>
      <c r="H241" s="627" t="s">
        <v>4267</v>
      </c>
      <c r="I241" s="629">
        <v>26.751111111111111</v>
      </c>
      <c r="J241" s="629">
        <v>30</v>
      </c>
      <c r="K241" s="630">
        <v>804.06000000000006</v>
      </c>
    </row>
    <row r="242" spans="1:11" ht="14.4" customHeight="1" x14ac:dyDescent="0.3">
      <c r="A242" s="625" t="s">
        <v>535</v>
      </c>
      <c r="B242" s="626" t="s">
        <v>537</v>
      </c>
      <c r="C242" s="627" t="s">
        <v>555</v>
      </c>
      <c r="D242" s="628" t="s">
        <v>556</v>
      </c>
      <c r="E242" s="627" t="s">
        <v>4192</v>
      </c>
      <c r="F242" s="628" t="s">
        <v>4193</v>
      </c>
      <c r="G242" s="627" t="s">
        <v>4586</v>
      </c>
      <c r="H242" s="627" t="s">
        <v>4587</v>
      </c>
      <c r="I242" s="629">
        <v>72.680000000000007</v>
      </c>
      <c r="J242" s="629">
        <v>20</v>
      </c>
      <c r="K242" s="630">
        <v>1453.5100000000002</v>
      </c>
    </row>
    <row r="243" spans="1:11" ht="14.4" customHeight="1" x14ac:dyDescent="0.3">
      <c r="A243" s="625" t="s">
        <v>535</v>
      </c>
      <c r="B243" s="626" t="s">
        <v>537</v>
      </c>
      <c r="C243" s="627" t="s">
        <v>555</v>
      </c>
      <c r="D243" s="628" t="s">
        <v>556</v>
      </c>
      <c r="E243" s="627" t="s">
        <v>4192</v>
      </c>
      <c r="F243" s="628" t="s">
        <v>4193</v>
      </c>
      <c r="G243" s="627" t="s">
        <v>4270</v>
      </c>
      <c r="H243" s="627" t="s">
        <v>4271</v>
      </c>
      <c r="I243" s="629">
        <v>135.25</v>
      </c>
      <c r="J243" s="629">
        <v>15</v>
      </c>
      <c r="K243" s="630">
        <v>2028.68</v>
      </c>
    </row>
    <row r="244" spans="1:11" ht="14.4" customHeight="1" x14ac:dyDescent="0.3">
      <c r="A244" s="625" t="s">
        <v>535</v>
      </c>
      <c r="B244" s="626" t="s">
        <v>537</v>
      </c>
      <c r="C244" s="627" t="s">
        <v>555</v>
      </c>
      <c r="D244" s="628" t="s">
        <v>556</v>
      </c>
      <c r="E244" s="627" t="s">
        <v>4192</v>
      </c>
      <c r="F244" s="628" t="s">
        <v>4193</v>
      </c>
      <c r="G244" s="627" t="s">
        <v>4272</v>
      </c>
      <c r="H244" s="627" t="s">
        <v>4273</v>
      </c>
      <c r="I244" s="629">
        <v>1.2300000000000002</v>
      </c>
      <c r="J244" s="629">
        <v>2800</v>
      </c>
      <c r="K244" s="630">
        <v>3444</v>
      </c>
    </row>
    <row r="245" spans="1:11" ht="14.4" customHeight="1" x14ac:dyDescent="0.3">
      <c r="A245" s="625" t="s">
        <v>535</v>
      </c>
      <c r="B245" s="626" t="s">
        <v>537</v>
      </c>
      <c r="C245" s="627" t="s">
        <v>555</v>
      </c>
      <c r="D245" s="628" t="s">
        <v>556</v>
      </c>
      <c r="E245" s="627" t="s">
        <v>4192</v>
      </c>
      <c r="F245" s="628" t="s">
        <v>4193</v>
      </c>
      <c r="G245" s="627" t="s">
        <v>4274</v>
      </c>
      <c r="H245" s="627" t="s">
        <v>4275</v>
      </c>
      <c r="I245" s="629">
        <v>1.1739999999999999</v>
      </c>
      <c r="J245" s="629">
        <v>1100</v>
      </c>
      <c r="K245" s="630">
        <v>1294</v>
      </c>
    </row>
    <row r="246" spans="1:11" ht="14.4" customHeight="1" x14ac:dyDescent="0.3">
      <c r="A246" s="625" t="s">
        <v>535</v>
      </c>
      <c r="B246" s="626" t="s">
        <v>537</v>
      </c>
      <c r="C246" s="627" t="s">
        <v>555</v>
      </c>
      <c r="D246" s="628" t="s">
        <v>556</v>
      </c>
      <c r="E246" s="627" t="s">
        <v>4192</v>
      </c>
      <c r="F246" s="628" t="s">
        <v>4193</v>
      </c>
      <c r="G246" s="627" t="s">
        <v>4278</v>
      </c>
      <c r="H246" s="627" t="s">
        <v>4279</v>
      </c>
      <c r="I246" s="629">
        <v>49.82</v>
      </c>
      <c r="J246" s="629">
        <v>1</v>
      </c>
      <c r="K246" s="630">
        <v>49.82</v>
      </c>
    </row>
    <row r="247" spans="1:11" ht="14.4" customHeight="1" x14ac:dyDescent="0.3">
      <c r="A247" s="625" t="s">
        <v>535</v>
      </c>
      <c r="B247" s="626" t="s">
        <v>537</v>
      </c>
      <c r="C247" s="627" t="s">
        <v>555</v>
      </c>
      <c r="D247" s="628" t="s">
        <v>556</v>
      </c>
      <c r="E247" s="627" t="s">
        <v>4192</v>
      </c>
      <c r="F247" s="628" t="s">
        <v>4193</v>
      </c>
      <c r="G247" s="627" t="s">
        <v>4280</v>
      </c>
      <c r="H247" s="627" t="s">
        <v>4281</v>
      </c>
      <c r="I247" s="629">
        <v>0.36333333333333329</v>
      </c>
      <c r="J247" s="629">
        <v>750</v>
      </c>
      <c r="K247" s="630">
        <v>272.5</v>
      </c>
    </row>
    <row r="248" spans="1:11" ht="14.4" customHeight="1" x14ac:dyDescent="0.3">
      <c r="A248" s="625" t="s">
        <v>535</v>
      </c>
      <c r="B248" s="626" t="s">
        <v>537</v>
      </c>
      <c r="C248" s="627" t="s">
        <v>555</v>
      </c>
      <c r="D248" s="628" t="s">
        <v>556</v>
      </c>
      <c r="E248" s="627" t="s">
        <v>4192</v>
      </c>
      <c r="F248" s="628" t="s">
        <v>4193</v>
      </c>
      <c r="G248" s="627" t="s">
        <v>4282</v>
      </c>
      <c r="H248" s="627" t="s">
        <v>4283</v>
      </c>
      <c r="I248" s="629">
        <v>98.39</v>
      </c>
      <c r="J248" s="629">
        <v>25</v>
      </c>
      <c r="K248" s="630">
        <v>2459.75</v>
      </c>
    </row>
    <row r="249" spans="1:11" ht="14.4" customHeight="1" x14ac:dyDescent="0.3">
      <c r="A249" s="625" t="s">
        <v>535</v>
      </c>
      <c r="B249" s="626" t="s">
        <v>537</v>
      </c>
      <c r="C249" s="627" t="s">
        <v>555</v>
      </c>
      <c r="D249" s="628" t="s">
        <v>556</v>
      </c>
      <c r="E249" s="627" t="s">
        <v>4192</v>
      </c>
      <c r="F249" s="628" t="s">
        <v>4193</v>
      </c>
      <c r="G249" s="627" t="s">
        <v>4588</v>
      </c>
      <c r="H249" s="627" t="s">
        <v>4589</v>
      </c>
      <c r="I249" s="629">
        <v>283.00599999999997</v>
      </c>
      <c r="J249" s="629">
        <v>35</v>
      </c>
      <c r="K249" s="630">
        <v>9905.25</v>
      </c>
    </row>
    <row r="250" spans="1:11" ht="14.4" customHeight="1" x14ac:dyDescent="0.3">
      <c r="A250" s="625" t="s">
        <v>535</v>
      </c>
      <c r="B250" s="626" t="s">
        <v>537</v>
      </c>
      <c r="C250" s="627" t="s">
        <v>555</v>
      </c>
      <c r="D250" s="628" t="s">
        <v>556</v>
      </c>
      <c r="E250" s="627" t="s">
        <v>4192</v>
      </c>
      <c r="F250" s="628" t="s">
        <v>4193</v>
      </c>
      <c r="G250" s="627" t="s">
        <v>4590</v>
      </c>
      <c r="H250" s="627" t="s">
        <v>4591</v>
      </c>
      <c r="I250" s="629">
        <v>120.69</v>
      </c>
      <c r="J250" s="629">
        <v>20</v>
      </c>
      <c r="K250" s="630">
        <v>2413.86</v>
      </c>
    </row>
    <row r="251" spans="1:11" ht="14.4" customHeight="1" x14ac:dyDescent="0.3">
      <c r="A251" s="625" t="s">
        <v>535</v>
      </c>
      <c r="B251" s="626" t="s">
        <v>537</v>
      </c>
      <c r="C251" s="627" t="s">
        <v>555</v>
      </c>
      <c r="D251" s="628" t="s">
        <v>556</v>
      </c>
      <c r="E251" s="627" t="s">
        <v>4192</v>
      </c>
      <c r="F251" s="628" t="s">
        <v>4193</v>
      </c>
      <c r="G251" s="627" t="s">
        <v>4548</v>
      </c>
      <c r="H251" s="627" t="s">
        <v>4549</v>
      </c>
      <c r="I251" s="629">
        <v>26.37</v>
      </c>
      <c r="J251" s="629">
        <v>12</v>
      </c>
      <c r="K251" s="630">
        <v>316.43</v>
      </c>
    </row>
    <row r="252" spans="1:11" ht="14.4" customHeight="1" x14ac:dyDescent="0.3">
      <c r="A252" s="625" t="s">
        <v>535</v>
      </c>
      <c r="B252" s="626" t="s">
        <v>537</v>
      </c>
      <c r="C252" s="627" t="s">
        <v>555</v>
      </c>
      <c r="D252" s="628" t="s">
        <v>556</v>
      </c>
      <c r="E252" s="627" t="s">
        <v>4192</v>
      </c>
      <c r="F252" s="628" t="s">
        <v>4193</v>
      </c>
      <c r="G252" s="627" t="s">
        <v>4288</v>
      </c>
      <c r="H252" s="627" t="s">
        <v>4289</v>
      </c>
      <c r="I252" s="629">
        <v>656.64</v>
      </c>
      <c r="J252" s="629">
        <v>2</v>
      </c>
      <c r="K252" s="630">
        <v>1313.28</v>
      </c>
    </row>
    <row r="253" spans="1:11" ht="14.4" customHeight="1" x14ac:dyDescent="0.3">
      <c r="A253" s="625" t="s">
        <v>535</v>
      </c>
      <c r="B253" s="626" t="s">
        <v>537</v>
      </c>
      <c r="C253" s="627" t="s">
        <v>555</v>
      </c>
      <c r="D253" s="628" t="s">
        <v>556</v>
      </c>
      <c r="E253" s="627" t="s">
        <v>4192</v>
      </c>
      <c r="F253" s="628" t="s">
        <v>4193</v>
      </c>
      <c r="G253" s="627" t="s">
        <v>4592</v>
      </c>
      <c r="H253" s="627" t="s">
        <v>4593</v>
      </c>
      <c r="I253" s="629">
        <v>9.77</v>
      </c>
      <c r="J253" s="629">
        <v>12</v>
      </c>
      <c r="K253" s="630">
        <v>117.24</v>
      </c>
    </row>
    <row r="254" spans="1:11" ht="14.4" customHeight="1" x14ac:dyDescent="0.3">
      <c r="A254" s="625" t="s">
        <v>535</v>
      </c>
      <c r="B254" s="626" t="s">
        <v>537</v>
      </c>
      <c r="C254" s="627" t="s">
        <v>555</v>
      </c>
      <c r="D254" s="628" t="s">
        <v>556</v>
      </c>
      <c r="E254" s="627" t="s">
        <v>4192</v>
      </c>
      <c r="F254" s="628" t="s">
        <v>4193</v>
      </c>
      <c r="G254" s="627" t="s">
        <v>4290</v>
      </c>
      <c r="H254" s="627" t="s">
        <v>4291</v>
      </c>
      <c r="I254" s="629">
        <v>7.19</v>
      </c>
      <c r="J254" s="629">
        <v>10</v>
      </c>
      <c r="K254" s="630">
        <v>71.900000000000006</v>
      </c>
    </row>
    <row r="255" spans="1:11" ht="14.4" customHeight="1" x14ac:dyDescent="0.3">
      <c r="A255" s="625" t="s">
        <v>535</v>
      </c>
      <c r="B255" s="626" t="s">
        <v>537</v>
      </c>
      <c r="C255" s="627" t="s">
        <v>555</v>
      </c>
      <c r="D255" s="628" t="s">
        <v>556</v>
      </c>
      <c r="E255" s="627" t="s">
        <v>4192</v>
      </c>
      <c r="F255" s="628" t="s">
        <v>4193</v>
      </c>
      <c r="G255" s="627" t="s">
        <v>4296</v>
      </c>
      <c r="H255" s="627" t="s">
        <v>4297</v>
      </c>
      <c r="I255" s="629">
        <v>2.0633333333333335</v>
      </c>
      <c r="J255" s="629">
        <v>1550</v>
      </c>
      <c r="K255" s="630">
        <v>3196</v>
      </c>
    </row>
    <row r="256" spans="1:11" ht="14.4" customHeight="1" x14ac:dyDescent="0.3">
      <c r="A256" s="625" t="s">
        <v>535</v>
      </c>
      <c r="B256" s="626" t="s">
        <v>537</v>
      </c>
      <c r="C256" s="627" t="s">
        <v>555</v>
      </c>
      <c r="D256" s="628" t="s">
        <v>556</v>
      </c>
      <c r="E256" s="627" t="s">
        <v>4192</v>
      </c>
      <c r="F256" s="628" t="s">
        <v>4193</v>
      </c>
      <c r="G256" s="627" t="s">
        <v>4298</v>
      </c>
      <c r="H256" s="627" t="s">
        <v>4299</v>
      </c>
      <c r="I256" s="629">
        <v>5.875</v>
      </c>
      <c r="J256" s="629">
        <v>650</v>
      </c>
      <c r="K256" s="630">
        <v>3817</v>
      </c>
    </row>
    <row r="257" spans="1:11" ht="14.4" customHeight="1" x14ac:dyDescent="0.3">
      <c r="A257" s="625" t="s">
        <v>535</v>
      </c>
      <c r="B257" s="626" t="s">
        <v>537</v>
      </c>
      <c r="C257" s="627" t="s">
        <v>555</v>
      </c>
      <c r="D257" s="628" t="s">
        <v>556</v>
      </c>
      <c r="E257" s="627" t="s">
        <v>4192</v>
      </c>
      <c r="F257" s="628" t="s">
        <v>4193</v>
      </c>
      <c r="G257" s="627" t="s">
        <v>4300</v>
      </c>
      <c r="H257" s="627" t="s">
        <v>4301</v>
      </c>
      <c r="I257" s="629">
        <v>1101.75</v>
      </c>
      <c r="J257" s="629">
        <v>2</v>
      </c>
      <c r="K257" s="630">
        <v>2203.5</v>
      </c>
    </row>
    <row r="258" spans="1:11" ht="14.4" customHeight="1" x14ac:dyDescent="0.3">
      <c r="A258" s="625" t="s">
        <v>535</v>
      </c>
      <c r="B258" s="626" t="s">
        <v>537</v>
      </c>
      <c r="C258" s="627" t="s">
        <v>555</v>
      </c>
      <c r="D258" s="628" t="s">
        <v>556</v>
      </c>
      <c r="E258" s="627" t="s">
        <v>4192</v>
      </c>
      <c r="F258" s="628" t="s">
        <v>4193</v>
      </c>
      <c r="G258" s="627" t="s">
        <v>4302</v>
      </c>
      <c r="H258" s="627" t="s">
        <v>4303</v>
      </c>
      <c r="I258" s="629">
        <v>1392.62</v>
      </c>
      <c r="J258" s="629">
        <v>17</v>
      </c>
      <c r="K258" s="630">
        <v>23674.239999999998</v>
      </c>
    </row>
    <row r="259" spans="1:11" ht="14.4" customHeight="1" x14ac:dyDescent="0.3">
      <c r="A259" s="625" t="s">
        <v>535</v>
      </c>
      <c r="B259" s="626" t="s">
        <v>537</v>
      </c>
      <c r="C259" s="627" t="s">
        <v>555</v>
      </c>
      <c r="D259" s="628" t="s">
        <v>556</v>
      </c>
      <c r="E259" s="627" t="s">
        <v>4192</v>
      </c>
      <c r="F259" s="628" t="s">
        <v>4193</v>
      </c>
      <c r="G259" s="627" t="s">
        <v>4304</v>
      </c>
      <c r="H259" s="627" t="s">
        <v>4305</v>
      </c>
      <c r="I259" s="629">
        <v>1655.7677777777781</v>
      </c>
      <c r="J259" s="629">
        <v>40</v>
      </c>
      <c r="K259" s="630">
        <v>66230.83</v>
      </c>
    </row>
    <row r="260" spans="1:11" ht="14.4" customHeight="1" x14ac:dyDescent="0.3">
      <c r="A260" s="625" t="s">
        <v>535</v>
      </c>
      <c r="B260" s="626" t="s">
        <v>537</v>
      </c>
      <c r="C260" s="627" t="s">
        <v>555</v>
      </c>
      <c r="D260" s="628" t="s">
        <v>556</v>
      </c>
      <c r="E260" s="627" t="s">
        <v>4192</v>
      </c>
      <c r="F260" s="628" t="s">
        <v>4193</v>
      </c>
      <c r="G260" s="627" t="s">
        <v>4306</v>
      </c>
      <c r="H260" s="627" t="s">
        <v>4307</v>
      </c>
      <c r="I260" s="629">
        <v>1464.7315384615383</v>
      </c>
      <c r="J260" s="629">
        <v>65</v>
      </c>
      <c r="K260" s="630">
        <v>95207.63</v>
      </c>
    </row>
    <row r="261" spans="1:11" ht="14.4" customHeight="1" x14ac:dyDescent="0.3">
      <c r="A261" s="625" t="s">
        <v>535</v>
      </c>
      <c r="B261" s="626" t="s">
        <v>537</v>
      </c>
      <c r="C261" s="627" t="s">
        <v>555</v>
      </c>
      <c r="D261" s="628" t="s">
        <v>556</v>
      </c>
      <c r="E261" s="627" t="s">
        <v>4192</v>
      </c>
      <c r="F261" s="628" t="s">
        <v>4193</v>
      </c>
      <c r="G261" s="627" t="s">
        <v>4594</v>
      </c>
      <c r="H261" s="627" t="s">
        <v>4595</v>
      </c>
      <c r="I261" s="629">
        <v>286.35000000000002</v>
      </c>
      <c r="J261" s="629">
        <v>5</v>
      </c>
      <c r="K261" s="630">
        <v>1431.75</v>
      </c>
    </row>
    <row r="262" spans="1:11" ht="14.4" customHeight="1" x14ac:dyDescent="0.3">
      <c r="A262" s="625" t="s">
        <v>535</v>
      </c>
      <c r="B262" s="626" t="s">
        <v>537</v>
      </c>
      <c r="C262" s="627" t="s">
        <v>555</v>
      </c>
      <c r="D262" s="628" t="s">
        <v>556</v>
      </c>
      <c r="E262" s="627" t="s">
        <v>4192</v>
      </c>
      <c r="F262" s="628" t="s">
        <v>4193</v>
      </c>
      <c r="G262" s="627" t="s">
        <v>4596</v>
      </c>
      <c r="H262" s="627" t="s">
        <v>4597</v>
      </c>
      <c r="I262" s="629">
        <v>0.16</v>
      </c>
      <c r="J262" s="629">
        <v>400</v>
      </c>
      <c r="K262" s="630">
        <v>64</v>
      </c>
    </row>
    <row r="263" spans="1:11" ht="14.4" customHeight="1" x14ac:dyDescent="0.3">
      <c r="A263" s="625" t="s">
        <v>535</v>
      </c>
      <c r="B263" s="626" t="s">
        <v>537</v>
      </c>
      <c r="C263" s="627" t="s">
        <v>555</v>
      </c>
      <c r="D263" s="628" t="s">
        <v>556</v>
      </c>
      <c r="E263" s="627" t="s">
        <v>4192</v>
      </c>
      <c r="F263" s="628" t="s">
        <v>4193</v>
      </c>
      <c r="G263" s="627" t="s">
        <v>4316</v>
      </c>
      <c r="H263" s="627" t="s">
        <v>4317</v>
      </c>
      <c r="I263" s="629">
        <v>68.493333333333325</v>
      </c>
      <c r="J263" s="629">
        <v>105</v>
      </c>
      <c r="K263" s="630">
        <v>7191.55</v>
      </c>
    </row>
    <row r="264" spans="1:11" ht="14.4" customHeight="1" x14ac:dyDescent="0.3">
      <c r="A264" s="625" t="s">
        <v>535</v>
      </c>
      <c r="B264" s="626" t="s">
        <v>537</v>
      </c>
      <c r="C264" s="627" t="s">
        <v>555</v>
      </c>
      <c r="D264" s="628" t="s">
        <v>556</v>
      </c>
      <c r="E264" s="627" t="s">
        <v>4192</v>
      </c>
      <c r="F264" s="628" t="s">
        <v>4193</v>
      </c>
      <c r="G264" s="627" t="s">
        <v>4598</v>
      </c>
      <c r="H264" s="627" t="s">
        <v>4599</v>
      </c>
      <c r="I264" s="629">
        <v>269.32666666666665</v>
      </c>
      <c r="J264" s="629">
        <v>20</v>
      </c>
      <c r="K264" s="630">
        <v>5386.51</v>
      </c>
    </row>
    <row r="265" spans="1:11" ht="14.4" customHeight="1" x14ac:dyDescent="0.3">
      <c r="A265" s="625" t="s">
        <v>535</v>
      </c>
      <c r="B265" s="626" t="s">
        <v>537</v>
      </c>
      <c r="C265" s="627" t="s">
        <v>555</v>
      </c>
      <c r="D265" s="628" t="s">
        <v>556</v>
      </c>
      <c r="E265" s="627" t="s">
        <v>4192</v>
      </c>
      <c r="F265" s="628" t="s">
        <v>4193</v>
      </c>
      <c r="G265" s="627" t="s">
        <v>4600</v>
      </c>
      <c r="H265" s="627" t="s">
        <v>4601</v>
      </c>
      <c r="I265" s="629">
        <v>1.21</v>
      </c>
      <c r="J265" s="629">
        <v>1</v>
      </c>
      <c r="K265" s="630">
        <v>1.21</v>
      </c>
    </row>
    <row r="266" spans="1:11" ht="14.4" customHeight="1" x14ac:dyDescent="0.3">
      <c r="A266" s="625" t="s">
        <v>535</v>
      </c>
      <c r="B266" s="626" t="s">
        <v>537</v>
      </c>
      <c r="C266" s="627" t="s">
        <v>555</v>
      </c>
      <c r="D266" s="628" t="s">
        <v>556</v>
      </c>
      <c r="E266" s="627" t="s">
        <v>4192</v>
      </c>
      <c r="F266" s="628" t="s">
        <v>4193</v>
      </c>
      <c r="G266" s="627" t="s">
        <v>4602</v>
      </c>
      <c r="H266" s="627" t="s">
        <v>4603</v>
      </c>
      <c r="I266" s="629">
        <v>21.2</v>
      </c>
      <c r="J266" s="629">
        <v>20</v>
      </c>
      <c r="K266" s="630">
        <v>424.08</v>
      </c>
    </row>
    <row r="267" spans="1:11" ht="14.4" customHeight="1" x14ac:dyDescent="0.3">
      <c r="A267" s="625" t="s">
        <v>535</v>
      </c>
      <c r="B267" s="626" t="s">
        <v>537</v>
      </c>
      <c r="C267" s="627" t="s">
        <v>555</v>
      </c>
      <c r="D267" s="628" t="s">
        <v>556</v>
      </c>
      <c r="E267" s="627" t="s">
        <v>4192</v>
      </c>
      <c r="F267" s="628" t="s">
        <v>4193</v>
      </c>
      <c r="G267" s="627" t="s">
        <v>4330</v>
      </c>
      <c r="H267" s="627" t="s">
        <v>4331</v>
      </c>
      <c r="I267" s="629">
        <v>0.31</v>
      </c>
      <c r="J267" s="629">
        <v>250</v>
      </c>
      <c r="K267" s="630">
        <v>77.5</v>
      </c>
    </row>
    <row r="268" spans="1:11" ht="14.4" customHeight="1" x14ac:dyDescent="0.3">
      <c r="A268" s="625" t="s">
        <v>535</v>
      </c>
      <c r="B268" s="626" t="s">
        <v>537</v>
      </c>
      <c r="C268" s="627" t="s">
        <v>555</v>
      </c>
      <c r="D268" s="628" t="s">
        <v>556</v>
      </c>
      <c r="E268" s="627" t="s">
        <v>4192</v>
      </c>
      <c r="F268" s="628" t="s">
        <v>4193</v>
      </c>
      <c r="G268" s="627" t="s">
        <v>4604</v>
      </c>
      <c r="H268" s="627" t="s">
        <v>4605</v>
      </c>
      <c r="I268" s="629">
        <v>13.04</v>
      </c>
      <c r="J268" s="629">
        <v>20</v>
      </c>
      <c r="K268" s="630">
        <v>260.8</v>
      </c>
    </row>
    <row r="269" spans="1:11" ht="14.4" customHeight="1" x14ac:dyDescent="0.3">
      <c r="A269" s="625" t="s">
        <v>535</v>
      </c>
      <c r="B269" s="626" t="s">
        <v>537</v>
      </c>
      <c r="C269" s="627" t="s">
        <v>555</v>
      </c>
      <c r="D269" s="628" t="s">
        <v>556</v>
      </c>
      <c r="E269" s="627" t="s">
        <v>4194</v>
      </c>
      <c r="F269" s="628" t="s">
        <v>4195</v>
      </c>
      <c r="G269" s="627" t="s">
        <v>4606</v>
      </c>
      <c r="H269" s="627" t="s">
        <v>4607</v>
      </c>
      <c r="I269" s="629">
        <v>454.71</v>
      </c>
      <c r="J269" s="629">
        <v>20</v>
      </c>
      <c r="K269" s="630">
        <v>9094.2000000000007</v>
      </c>
    </row>
    <row r="270" spans="1:11" ht="14.4" customHeight="1" x14ac:dyDescent="0.3">
      <c r="A270" s="625" t="s">
        <v>535</v>
      </c>
      <c r="B270" s="626" t="s">
        <v>537</v>
      </c>
      <c r="C270" s="627" t="s">
        <v>555</v>
      </c>
      <c r="D270" s="628" t="s">
        <v>556</v>
      </c>
      <c r="E270" s="627" t="s">
        <v>4194</v>
      </c>
      <c r="F270" s="628" t="s">
        <v>4195</v>
      </c>
      <c r="G270" s="627" t="s">
        <v>4608</v>
      </c>
      <c r="H270" s="627" t="s">
        <v>4609</v>
      </c>
      <c r="I270" s="629">
        <v>668.68</v>
      </c>
      <c r="J270" s="629">
        <v>10</v>
      </c>
      <c r="K270" s="630">
        <v>6686.8</v>
      </c>
    </row>
    <row r="271" spans="1:11" ht="14.4" customHeight="1" x14ac:dyDescent="0.3">
      <c r="A271" s="625" t="s">
        <v>535</v>
      </c>
      <c r="B271" s="626" t="s">
        <v>537</v>
      </c>
      <c r="C271" s="627" t="s">
        <v>555</v>
      </c>
      <c r="D271" s="628" t="s">
        <v>556</v>
      </c>
      <c r="E271" s="627" t="s">
        <v>4194</v>
      </c>
      <c r="F271" s="628" t="s">
        <v>4195</v>
      </c>
      <c r="G271" s="627" t="s">
        <v>4610</v>
      </c>
      <c r="H271" s="627" t="s">
        <v>4611</v>
      </c>
      <c r="I271" s="629">
        <v>63.358000000000004</v>
      </c>
      <c r="J271" s="629">
        <v>100</v>
      </c>
      <c r="K271" s="630">
        <v>6336.1100000000006</v>
      </c>
    </row>
    <row r="272" spans="1:11" ht="14.4" customHeight="1" x14ac:dyDescent="0.3">
      <c r="A272" s="625" t="s">
        <v>535</v>
      </c>
      <c r="B272" s="626" t="s">
        <v>537</v>
      </c>
      <c r="C272" s="627" t="s">
        <v>555</v>
      </c>
      <c r="D272" s="628" t="s">
        <v>556</v>
      </c>
      <c r="E272" s="627" t="s">
        <v>4194</v>
      </c>
      <c r="F272" s="628" t="s">
        <v>4195</v>
      </c>
      <c r="G272" s="627" t="s">
        <v>4612</v>
      </c>
      <c r="H272" s="627" t="s">
        <v>4613</v>
      </c>
      <c r="I272" s="629">
        <v>25.87222222222222</v>
      </c>
      <c r="J272" s="629">
        <v>3080</v>
      </c>
      <c r="K272" s="630">
        <v>80132.389999999985</v>
      </c>
    </row>
    <row r="273" spans="1:11" ht="14.4" customHeight="1" x14ac:dyDescent="0.3">
      <c r="A273" s="625" t="s">
        <v>535</v>
      </c>
      <c r="B273" s="626" t="s">
        <v>537</v>
      </c>
      <c r="C273" s="627" t="s">
        <v>555</v>
      </c>
      <c r="D273" s="628" t="s">
        <v>556</v>
      </c>
      <c r="E273" s="627" t="s">
        <v>4194</v>
      </c>
      <c r="F273" s="628" t="s">
        <v>4195</v>
      </c>
      <c r="G273" s="627" t="s">
        <v>4334</v>
      </c>
      <c r="H273" s="627" t="s">
        <v>4335</v>
      </c>
      <c r="I273" s="629">
        <v>3.504</v>
      </c>
      <c r="J273" s="629">
        <v>60</v>
      </c>
      <c r="K273" s="630">
        <v>210.09999999999997</v>
      </c>
    </row>
    <row r="274" spans="1:11" ht="14.4" customHeight="1" x14ac:dyDescent="0.3">
      <c r="A274" s="625" t="s">
        <v>535</v>
      </c>
      <c r="B274" s="626" t="s">
        <v>537</v>
      </c>
      <c r="C274" s="627" t="s">
        <v>555</v>
      </c>
      <c r="D274" s="628" t="s">
        <v>556</v>
      </c>
      <c r="E274" s="627" t="s">
        <v>4194</v>
      </c>
      <c r="F274" s="628" t="s">
        <v>4195</v>
      </c>
      <c r="G274" s="627" t="s">
        <v>4336</v>
      </c>
      <c r="H274" s="627" t="s">
        <v>4337</v>
      </c>
      <c r="I274" s="629">
        <v>11.043333333333335</v>
      </c>
      <c r="J274" s="629">
        <v>2200</v>
      </c>
      <c r="K274" s="630">
        <v>24271</v>
      </c>
    </row>
    <row r="275" spans="1:11" ht="14.4" customHeight="1" x14ac:dyDescent="0.3">
      <c r="A275" s="625" t="s">
        <v>535</v>
      </c>
      <c r="B275" s="626" t="s">
        <v>537</v>
      </c>
      <c r="C275" s="627" t="s">
        <v>555</v>
      </c>
      <c r="D275" s="628" t="s">
        <v>556</v>
      </c>
      <c r="E275" s="627" t="s">
        <v>4194</v>
      </c>
      <c r="F275" s="628" t="s">
        <v>4195</v>
      </c>
      <c r="G275" s="627" t="s">
        <v>4340</v>
      </c>
      <c r="H275" s="627" t="s">
        <v>4341</v>
      </c>
      <c r="I275" s="629">
        <v>0.92333333333333323</v>
      </c>
      <c r="J275" s="629">
        <v>8700</v>
      </c>
      <c r="K275" s="630">
        <v>8031</v>
      </c>
    </row>
    <row r="276" spans="1:11" ht="14.4" customHeight="1" x14ac:dyDescent="0.3">
      <c r="A276" s="625" t="s">
        <v>535</v>
      </c>
      <c r="B276" s="626" t="s">
        <v>537</v>
      </c>
      <c r="C276" s="627" t="s">
        <v>555</v>
      </c>
      <c r="D276" s="628" t="s">
        <v>556</v>
      </c>
      <c r="E276" s="627" t="s">
        <v>4194</v>
      </c>
      <c r="F276" s="628" t="s">
        <v>4195</v>
      </c>
      <c r="G276" s="627" t="s">
        <v>4342</v>
      </c>
      <c r="H276" s="627" t="s">
        <v>4343</v>
      </c>
      <c r="I276" s="629">
        <v>1.4266666666666665</v>
      </c>
      <c r="J276" s="629">
        <v>5600</v>
      </c>
      <c r="K276" s="630">
        <v>8002</v>
      </c>
    </row>
    <row r="277" spans="1:11" ht="14.4" customHeight="1" x14ac:dyDescent="0.3">
      <c r="A277" s="625" t="s">
        <v>535</v>
      </c>
      <c r="B277" s="626" t="s">
        <v>537</v>
      </c>
      <c r="C277" s="627" t="s">
        <v>555</v>
      </c>
      <c r="D277" s="628" t="s">
        <v>556</v>
      </c>
      <c r="E277" s="627" t="s">
        <v>4194</v>
      </c>
      <c r="F277" s="628" t="s">
        <v>4195</v>
      </c>
      <c r="G277" s="627" t="s">
        <v>4344</v>
      </c>
      <c r="H277" s="627" t="s">
        <v>4345</v>
      </c>
      <c r="I277" s="629">
        <v>0.41555555555555551</v>
      </c>
      <c r="J277" s="629">
        <v>13500</v>
      </c>
      <c r="K277" s="630">
        <v>5615</v>
      </c>
    </row>
    <row r="278" spans="1:11" ht="14.4" customHeight="1" x14ac:dyDescent="0.3">
      <c r="A278" s="625" t="s">
        <v>535</v>
      </c>
      <c r="B278" s="626" t="s">
        <v>537</v>
      </c>
      <c r="C278" s="627" t="s">
        <v>555</v>
      </c>
      <c r="D278" s="628" t="s">
        <v>556</v>
      </c>
      <c r="E278" s="627" t="s">
        <v>4194</v>
      </c>
      <c r="F278" s="628" t="s">
        <v>4195</v>
      </c>
      <c r="G278" s="627" t="s">
        <v>4346</v>
      </c>
      <c r="H278" s="627" t="s">
        <v>4347</v>
      </c>
      <c r="I278" s="629">
        <v>0.57250000000000001</v>
      </c>
      <c r="J278" s="629">
        <v>3300</v>
      </c>
      <c r="K278" s="630">
        <v>1875</v>
      </c>
    </row>
    <row r="279" spans="1:11" ht="14.4" customHeight="1" x14ac:dyDescent="0.3">
      <c r="A279" s="625" t="s">
        <v>535</v>
      </c>
      <c r="B279" s="626" t="s">
        <v>537</v>
      </c>
      <c r="C279" s="627" t="s">
        <v>555</v>
      </c>
      <c r="D279" s="628" t="s">
        <v>556</v>
      </c>
      <c r="E279" s="627" t="s">
        <v>4194</v>
      </c>
      <c r="F279" s="628" t="s">
        <v>4195</v>
      </c>
      <c r="G279" s="627" t="s">
        <v>4348</v>
      </c>
      <c r="H279" s="627" t="s">
        <v>4349</v>
      </c>
      <c r="I279" s="629">
        <v>3.0833333333333335</v>
      </c>
      <c r="J279" s="629">
        <v>100</v>
      </c>
      <c r="K279" s="630">
        <v>306</v>
      </c>
    </row>
    <row r="280" spans="1:11" ht="14.4" customHeight="1" x14ac:dyDescent="0.3">
      <c r="A280" s="625" t="s">
        <v>535</v>
      </c>
      <c r="B280" s="626" t="s">
        <v>537</v>
      </c>
      <c r="C280" s="627" t="s">
        <v>555</v>
      </c>
      <c r="D280" s="628" t="s">
        <v>556</v>
      </c>
      <c r="E280" s="627" t="s">
        <v>4194</v>
      </c>
      <c r="F280" s="628" t="s">
        <v>4195</v>
      </c>
      <c r="G280" s="627" t="s">
        <v>4614</v>
      </c>
      <c r="H280" s="627" t="s">
        <v>4615</v>
      </c>
      <c r="I280" s="629">
        <v>5.89</v>
      </c>
      <c r="J280" s="629">
        <v>3</v>
      </c>
      <c r="K280" s="630">
        <v>17.670000000000002</v>
      </c>
    </row>
    <row r="281" spans="1:11" ht="14.4" customHeight="1" x14ac:dyDescent="0.3">
      <c r="A281" s="625" t="s">
        <v>535</v>
      </c>
      <c r="B281" s="626" t="s">
        <v>537</v>
      </c>
      <c r="C281" s="627" t="s">
        <v>555</v>
      </c>
      <c r="D281" s="628" t="s">
        <v>556</v>
      </c>
      <c r="E281" s="627" t="s">
        <v>4194</v>
      </c>
      <c r="F281" s="628" t="s">
        <v>4195</v>
      </c>
      <c r="G281" s="627" t="s">
        <v>4350</v>
      </c>
      <c r="H281" s="627" t="s">
        <v>4351</v>
      </c>
      <c r="I281" s="629">
        <v>6.29</v>
      </c>
      <c r="J281" s="629">
        <v>2</v>
      </c>
      <c r="K281" s="630">
        <v>12.58</v>
      </c>
    </row>
    <row r="282" spans="1:11" ht="14.4" customHeight="1" x14ac:dyDescent="0.3">
      <c r="A282" s="625" t="s">
        <v>535</v>
      </c>
      <c r="B282" s="626" t="s">
        <v>537</v>
      </c>
      <c r="C282" s="627" t="s">
        <v>555</v>
      </c>
      <c r="D282" s="628" t="s">
        <v>556</v>
      </c>
      <c r="E282" s="627" t="s">
        <v>4194</v>
      </c>
      <c r="F282" s="628" t="s">
        <v>4195</v>
      </c>
      <c r="G282" s="627" t="s">
        <v>4616</v>
      </c>
      <c r="H282" s="627" t="s">
        <v>4617</v>
      </c>
      <c r="I282" s="629">
        <v>6.28</v>
      </c>
      <c r="J282" s="629">
        <v>5</v>
      </c>
      <c r="K282" s="630">
        <v>31.4</v>
      </c>
    </row>
    <row r="283" spans="1:11" ht="14.4" customHeight="1" x14ac:dyDescent="0.3">
      <c r="A283" s="625" t="s">
        <v>535</v>
      </c>
      <c r="B283" s="626" t="s">
        <v>537</v>
      </c>
      <c r="C283" s="627" t="s">
        <v>555</v>
      </c>
      <c r="D283" s="628" t="s">
        <v>556</v>
      </c>
      <c r="E283" s="627" t="s">
        <v>4194</v>
      </c>
      <c r="F283" s="628" t="s">
        <v>4195</v>
      </c>
      <c r="G283" s="627" t="s">
        <v>4618</v>
      </c>
      <c r="H283" s="627" t="s">
        <v>4619</v>
      </c>
      <c r="I283" s="629">
        <v>6.3414285714285716</v>
      </c>
      <c r="J283" s="629">
        <v>470</v>
      </c>
      <c r="K283" s="630">
        <v>2975.7</v>
      </c>
    </row>
    <row r="284" spans="1:11" ht="14.4" customHeight="1" x14ac:dyDescent="0.3">
      <c r="A284" s="625" t="s">
        <v>535</v>
      </c>
      <c r="B284" s="626" t="s">
        <v>537</v>
      </c>
      <c r="C284" s="627" t="s">
        <v>555</v>
      </c>
      <c r="D284" s="628" t="s">
        <v>556</v>
      </c>
      <c r="E284" s="627" t="s">
        <v>4194</v>
      </c>
      <c r="F284" s="628" t="s">
        <v>4195</v>
      </c>
      <c r="G284" s="627" t="s">
        <v>4620</v>
      </c>
      <c r="H284" s="627" t="s">
        <v>4621</v>
      </c>
      <c r="I284" s="629">
        <v>194.99799999999999</v>
      </c>
      <c r="J284" s="629">
        <v>140</v>
      </c>
      <c r="K284" s="630">
        <v>27391.050000000003</v>
      </c>
    </row>
    <row r="285" spans="1:11" ht="14.4" customHeight="1" x14ac:dyDescent="0.3">
      <c r="A285" s="625" t="s">
        <v>535</v>
      </c>
      <c r="B285" s="626" t="s">
        <v>537</v>
      </c>
      <c r="C285" s="627" t="s">
        <v>555</v>
      </c>
      <c r="D285" s="628" t="s">
        <v>556</v>
      </c>
      <c r="E285" s="627" t="s">
        <v>4194</v>
      </c>
      <c r="F285" s="628" t="s">
        <v>4195</v>
      </c>
      <c r="G285" s="627" t="s">
        <v>4622</v>
      </c>
      <c r="H285" s="627" t="s">
        <v>4623</v>
      </c>
      <c r="I285" s="629">
        <v>81.738749999999996</v>
      </c>
      <c r="J285" s="629">
        <v>360</v>
      </c>
      <c r="K285" s="630">
        <v>29424.799999999996</v>
      </c>
    </row>
    <row r="286" spans="1:11" ht="14.4" customHeight="1" x14ac:dyDescent="0.3">
      <c r="A286" s="625" t="s">
        <v>535</v>
      </c>
      <c r="B286" s="626" t="s">
        <v>537</v>
      </c>
      <c r="C286" s="627" t="s">
        <v>555</v>
      </c>
      <c r="D286" s="628" t="s">
        <v>556</v>
      </c>
      <c r="E286" s="627" t="s">
        <v>4194</v>
      </c>
      <c r="F286" s="628" t="s">
        <v>4195</v>
      </c>
      <c r="G286" s="627" t="s">
        <v>4624</v>
      </c>
      <c r="H286" s="627" t="s">
        <v>4625</v>
      </c>
      <c r="I286" s="629">
        <v>80.512499999999989</v>
      </c>
      <c r="J286" s="629">
        <v>180</v>
      </c>
      <c r="K286" s="630">
        <v>14492.25</v>
      </c>
    </row>
    <row r="287" spans="1:11" ht="14.4" customHeight="1" x14ac:dyDescent="0.3">
      <c r="A287" s="625" t="s">
        <v>535</v>
      </c>
      <c r="B287" s="626" t="s">
        <v>537</v>
      </c>
      <c r="C287" s="627" t="s">
        <v>555</v>
      </c>
      <c r="D287" s="628" t="s">
        <v>556</v>
      </c>
      <c r="E287" s="627" t="s">
        <v>4194</v>
      </c>
      <c r="F287" s="628" t="s">
        <v>4195</v>
      </c>
      <c r="G287" s="627" t="s">
        <v>4356</v>
      </c>
      <c r="H287" s="627" t="s">
        <v>4357</v>
      </c>
      <c r="I287" s="629">
        <v>94.38</v>
      </c>
      <c r="J287" s="629">
        <v>2</v>
      </c>
      <c r="K287" s="630">
        <v>188.76</v>
      </c>
    </row>
    <row r="288" spans="1:11" ht="14.4" customHeight="1" x14ac:dyDescent="0.3">
      <c r="A288" s="625" t="s">
        <v>535</v>
      </c>
      <c r="B288" s="626" t="s">
        <v>537</v>
      </c>
      <c r="C288" s="627" t="s">
        <v>555</v>
      </c>
      <c r="D288" s="628" t="s">
        <v>556</v>
      </c>
      <c r="E288" s="627" t="s">
        <v>4194</v>
      </c>
      <c r="F288" s="628" t="s">
        <v>4195</v>
      </c>
      <c r="G288" s="627" t="s">
        <v>4358</v>
      </c>
      <c r="H288" s="627" t="s">
        <v>4359</v>
      </c>
      <c r="I288" s="629">
        <v>5.5233333333333343</v>
      </c>
      <c r="J288" s="629">
        <v>460</v>
      </c>
      <c r="K288" s="630">
        <v>2544.1</v>
      </c>
    </row>
    <row r="289" spans="1:11" ht="14.4" customHeight="1" x14ac:dyDescent="0.3">
      <c r="A289" s="625" t="s">
        <v>535</v>
      </c>
      <c r="B289" s="626" t="s">
        <v>537</v>
      </c>
      <c r="C289" s="627" t="s">
        <v>555</v>
      </c>
      <c r="D289" s="628" t="s">
        <v>556</v>
      </c>
      <c r="E289" s="627" t="s">
        <v>4194</v>
      </c>
      <c r="F289" s="628" t="s">
        <v>4195</v>
      </c>
      <c r="G289" s="627" t="s">
        <v>4626</v>
      </c>
      <c r="H289" s="627" t="s">
        <v>4627</v>
      </c>
      <c r="I289" s="629">
        <v>64.901818181818172</v>
      </c>
      <c r="J289" s="629">
        <v>580</v>
      </c>
      <c r="K289" s="630">
        <v>37643.26</v>
      </c>
    </row>
    <row r="290" spans="1:11" ht="14.4" customHeight="1" x14ac:dyDescent="0.3">
      <c r="A290" s="625" t="s">
        <v>535</v>
      </c>
      <c r="B290" s="626" t="s">
        <v>537</v>
      </c>
      <c r="C290" s="627" t="s">
        <v>555</v>
      </c>
      <c r="D290" s="628" t="s">
        <v>556</v>
      </c>
      <c r="E290" s="627" t="s">
        <v>4194</v>
      </c>
      <c r="F290" s="628" t="s">
        <v>4195</v>
      </c>
      <c r="G290" s="627" t="s">
        <v>4628</v>
      </c>
      <c r="H290" s="627" t="s">
        <v>4629</v>
      </c>
      <c r="I290" s="629">
        <v>57.48</v>
      </c>
      <c r="J290" s="629">
        <v>20</v>
      </c>
      <c r="K290" s="630">
        <v>1149.5</v>
      </c>
    </row>
    <row r="291" spans="1:11" ht="14.4" customHeight="1" x14ac:dyDescent="0.3">
      <c r="A291" s="625" t="s">
        <v>535</v>
      </c>
      <c r="B291" s="626" t="s">
        <v>537</v>
      </c>
      <c r="C291" s="627" t="s">
        <v>555</v>
      </c>
      <c r="D291" s="628" t="s">
        <v>556</v>
      </c>
      <c r="E291" s="627" t="s">
        <v>4194</v>
      </c>
      <c r="F291" s="628" t="s">
        <v>4195</v>
      </c>
      <c r="G291" s="627" t="s">
        <v>4630</v>
      </c>
      <c r="H291" s="627" t="s">
        <v>4631</v>
      </c>
      <c r="I291" s="629">
        <v>108.3</v>
      </c>
      <c r="J291" s="629">
        <v>40</v>
      </c>
      <c r="K291" s="630">
        <v>4331.8999999999996</v>
      </c>
    </row>
    <row r="292" spans="1:11" ht="14.4" customHeight="1" x14ac:dyDescent="0.3">
      <c r="A292" s="625" t="s">
        <v>535</v>
      </c>
      <c r="B292" s="626" t="s">
        <v>537</v>
      </c>
      <c r="C292" s="627" t="s">
        <v>555</v>
      </c>
      <c r="D292" s="628" t="s">
        <v>556</v>
      </c>
      <c r="E292" s="627" t="s">
        <v>4194</v>
      </c>
      <c r="F292" s="628" t="s">
        <v>4195</v>
      </c>
      <c r="G292" s="627" t="s">
        <v>4632</v>
      </c>
      <c r="H292" s="627" t="s">
        <v>4633</v>
      </c>
      <c r="I292" s="629">
        <v>60.771111111111118</v>
      </c>
      <c r="J292" s="629">
        <v>400</v>
      </c>
      <c r="K292" s="630">
        <v>24442.59</v>
      </c>
    </row>
    <row r="293" spans="1:11" ht="14.4" customHeight="1" x14ac:dyDescent="0.3">
      <c r="A293" s="625" t="s">
        <v>535</v>
      </c>
      <c r="B293" s="626" t="s">
        <v>537</v>
      </c>
      <c r="C293" s="627" t="s">
        <v>555</v>
      </c>
      <c r="D293" s="628" t="s">
        <v>556</v>
      </c>
      <c r="E293" s="627" t="s">
        <v>4194</v>
      </c>
      <c r="F293" s="628" t="s">
        <v>4195</v>
      </c>
      <c r="G293" s="627" t="s">
        <v>4360</v>
      </c>
      <c r="H293" s="627" t="s">
        <v>4361</v>
      </c>
      <c r="I293" s="629">
        <v>20.732999999999997</v>
      </c>
      <c r="J293" s="629">
        <v>1700</v>
      </c>
      <c r="K293" s="630">
        <v>35256.880000000005</v>
      </c>
    </row>
    <row r="294" spans="1:11" ht="14.4" customHeight="1" x14ac:dyDescent="0.3">
      <c r="A294" s="625" t="s">
        <v>535</v>
      </c>
      <c r="B294" s="626" t="s">
        <v>537</v>
      </c>
      <c r="C294" s="627" t="s">
        <v>555</v>
      </c>
      <c r="D294" s="628" t="s">
        <v>556</v>
      </c>
      <c r="E294" s="627" t="s">
        <v>4194</v>
      </c>
      <c r="F294" s="628" t="s">
        <v>4195</v>
      </c>
      <c r="G294" s="627" t="s">
        <v>4634</v>
      </c>
      <c r="H294" s="627" t="s">
        <v>4635</v>
      </c>
      <c r="I294" s="629">
        <v>45.13</v>
      </c>
      <c r="J294" s="629">
        <v>20</v>
      </c>
      <c r="K294" s="630">
        <v>902.6</v>
      </c>
    </row>
    <row r="295" spans="1:11" ht="14.4" customHeight="1" x14ac:dyDescent="0.3">
      <c r="A295" s="625" t="s">
        <v>535</v>
      </c>
      <c r="B295" s="626" t="s">
        <v>537</v>
      </c>
      <c r="C295" s="627" t="s">
        <v>555</v>
      </c>
      <c r="D295" s="628" t="s">
        <v>556</v>
      </c>
      <c r="E295" s="627" t="s">
        <v>4194</v>
      </c>
      <c r="F295" s="628" t="s">
        <v>4195</v>
      </c>
      <c r="G295" s="627" t="s">
        <v>4636</v>
      </c>
      <c r="H295" s="627" t="s">
        <v>4637</v>
      </c>
      <c r="I295" s="629">
        <v>646.76</v>
      </c>
      <c r="J295" s="629">
        <v>6</v>
      </c>
      <c r="K295" s="630">
        <v>3880.56</v>
      </c>
    </row>
    <row r="296" spans="1:11" ht="14.4" customHeight="1" x14ac:dyDescent="0.3">
      <c r="A296" s="625" t="s">
        <v>535</v>
      </c>
      <c r="B296" s="626" t="s">
        <v>537</v>
      </c>
      <c r="C296" s="627" t="s">
        <v>555</v>
      </c>
      <c r="D296" s="628" t="s">
        <v>556</v>
      </c>
      <c r="E296" s="627" t="s">
        <v>4194</v>
      </c>
      <c r="F296" s="628" t="s">
        <v>4195</v>
      </c>
      <c r="G296" s="627" t="s">
        <v>4638</v>
      </c>
      <c r="H296" s="627" t="s">
        <v>4639</v>
      </c>
      <c r="I296" s="629">
        <v>2.7318181818181819</v>
      </c>
      <c r="J296" s="629">
        <v>4350</v>
      </c>
      <c r="K296" s="630">
        <v>12009.24</v>
      </c>
    </row>
    <row r="297" spans="1:11" ht="14.4" customHeight="1" x14ac:dyDescent="0.3">
      <c r="A297" s="625" t="s">
        <v>535</v>
      </c>
      <c r="B297" s="626" t="s">
        <v>537</v>
      </c>
      <c r="C297" s="627" t="s">
        <v>555</v>
      </c>
      <c r="D297" s="628" t="s">
        <v>556</v>
      </c>
      <c r="E297" s="627" t="s">
        <v>4194</v>
      </c>
      <c r="F297" s="628" t="s">
        <v>4195</v>
      </c>
      <c r="G297" s="627" t="s">
        <v>4640</v>
      </c>
      <c r="H297" s="627" t="s">
        <v>4641</v>
      </c>
      <c r="I297" s="629">
        <v>108.87666666666667</v>
      </c>
      <c r="J297" s="629">
        <v>110</v>
      </c>
      <c r="K297" s="630">
        <v>11976.04</v>
      </c>
    </row>
    <row r="298" spans="1:11" ht="14.4" customHeight="1" x14ac:dyDescent="0.3">
      <c r="A298" s="625" t="s">
        <v>535</v>
      </c>
      <c r="B298" s="626" t="s">
        <v>537</v>
      </c>
      <c r="C298" s="627" t="s">
        <v>555</v>
      </c>
      <c r="D298" s="628" t="s">
        <v>556</v>
      </c>
      <c r="E298" s="627" t="s">
        <v>4194</v>
      </c>
      <c r="F298" s="628" t="s">
        <v>4195</v>
      </c>
      <c r="G298" s="627" t="s">
        <v>4364</v>
      </c>
      <c r="H298" s="627" t="s">
        <v>4365</v>
      </c>
      <c r="I298" s="629">
        <v>162.52999999999997</v>
      </c>
      <c r="J298" s="629">
        <v>5</v>
      </c>
      <c r="K298" s="630">
        <v>812.64999999999986</v>
      </c>
    </row>
    <row r="299" spans="1:11" ht="14.4" customHeight="1" x14ac:dyDescent="0.3">
      <c r="A299" s="625" t="s">
        <v>535</v>
      </c>
      <c r="B299" s="626" t="s">
        <v>537</v>
      </c>
      <c r="C299" s="627" t="s">
        <v>555</v>
      </c>
      <c r="D299" s="628" t="s">
        <v>556</v>
      </c>
      <c r="E299" s="627" t="s">
        <v>4194</v>
      </c>
      <c r="F299" s="628" t="s">
        <v>4195</v>
      </c>
      <c r="G299" s="627" t="s">
        <v>4642</v>
      </c>
      <c r="H299" s="627" t="s">
        <v>4643</v>
      </c>
      <c r="I299" s="629">
        <v>24.41</v>
      </c>
      <c r="J299" s="629">
        <v>150</v>
      </c>
      <c r="K299" s="630">
        <v>3660.87</v>
      </c>
    </row>
    <row r="300" spans="1:11" ht="14.4" customHeight="1" x14ac:dyDescent="0.3">
      <c r="A300" s="625" t="s">
        <v>535</v>
      </c>
      <c r="B300" s="626" t="s">
        <v>537</v>
      </c>
      <c r="C300" s="627" t="s">
        <v>555</v>
      </c>
      <c r="D300" s="628" t="s">
        <v>556</v>
      </c>
      <c r="E300" s="627" t="s">
        <v>4194</v>
      </c>
      <c r="F300" s="628" t="s">
        <v>4195</v>
      </c>
      <c r="G300" s="627" t="s">
        <v>4644</v>
      </c>
      <c r="H300" s="627" t="s">
        <v>4645</v>
      </c>
      <c r="I300" s="629">
        <v>114.42</v>
      </c>
      <c r="J300" s="629">
        <v>50</v>
      </c>
      <c r="K300" s="630">
        <v>5721</v>
      </c>
    </row>
    <row r="301" spans="1:11" ht="14.4" customHeight="1" x14ac:dyDescent="0.3">
      <c r="A301" s="625" t="s">
        <v>535</v>
      </c>
      <c r="B301" s="626" t="s">
        <v>537</v>
      </c>
      <c r="C301" s="627" t="s">
        <v>555</v>
      </c>
      <c r="D301" s="628" t="s">
        <v>556</v>
      </c>
      <c r="E301" s="627" t="s">
        <v>4194</v>
      </c>
      <c r="F301" s="628" t="s">
        <v>4195</v>
      </c>
      <c r="G301" s="627" t="s">
        <v>4646</v>
      </c>
      <c r="H301" s="627" t="s">
        <v>4647</v>
      </c>
      <c r="I301" s="629">
        <v>18.942857142857143</v>
      </c>
      <c r="J301" s="629">
        <v>125</v>
      </c>
      <c r="K301" s="630">
        <v>2393.9</v>
      </c>
    </row>
    <row r="302" spans="1:11" ht="14.4" customHeight="1" x14ac:dyDescent="0.3">
      <c r="A302" s="625" t="s">
        <v>535</v>
      </c>
      <c r="B302" s="626" t="s">
        <v>537</v>
      </c>
      <c r="C302" s="627" t="s">
        <v>555</v>
      </c>
      <c r="D302" s="628" t="s">
        <v>556</v>
      </c>
      <c r="E302" s="627" t="s">
        <v>4194</v>
      </c>
      <c r="F302" s="628" t="s">
        <v>4195</v>
      </c>
      <c r="G302" s="627" t="s">
        <v>4368</v>
      </c>
      <c r="H302" s="627" t="s">
        <v>4369</v>
      </c>
      <c r="I302" s="629">
        <v>10.8375</v>
      </c>
      <c r="J302" s="629">
        <v>1600</v>
      </c>
      <c r="K302" s="630">
        <v>17326</v>
      </c>
    </row>
    <row r="303" spans="1:11" ht="14.4" customHeight="1" x14ac:dyDescent="0.3">
      <c r="A303" s="625" t="s">
        <v>535</v>
      </c>
      <c r="B303" s="626" t="s">
        <v>537</v>
      </c>
      <c r="C303" s="627" t="s">
        <v>555</v>
      </c>
      <c r="D303" s="628" t="s">
        <v>556</v>
      </c>
      <c r="E303" s="627" t="s">
        <v>4194</v>
      </c>
      <c r="F303" s="628" t="s">
        <v>4195</v>
      </c>
      <c r="G303" s="627" t="s">
        <v>4370</v>
      </c>
      <c r="H303" s="627" t="s">
        <v>4371</v>
      </c>
      <c r="I303" s="629">
        <v>25.873333333333338</v>
      </c>
      <c r="J303" s="629">
        <v>2200</v>
      </c>
      <c r="K303" s="630">
        <v>57239.17</v>
      </c>
    </row>
    <row r="304" spans="1:11" ht="14.4" customHeight="1" x14ac:dyDescent="0.3">
      <c r="A304" s="625" t="s">
        <v>535</v>
      </c>
      <c r="B304" s="626" t="s">
        <v>537</v>
      </c>
      <c r="C304" s="627" t="s">
        <v>555</v>
      </c>
      <c r="D304" s="628" t="s">
        <v>556</v>
      </c>
      <c r="E304" s="627" t="s">
        <v>4194</v>
      </c>
      <c r="F304" s="628" t="s">
        <v>4195</v>
      </c>
      <c r="G304" s="627" t="s">
        <v>4378</v>
      </c>
      <c r="H304" s="627" t="s">
        <v>4379</v>
      </c>
      <c r="I304" s="629">
        <v>23.29</v>
      </c>
      <c r="J304" s="629">
        <v>750</v>
      </c>
      <c r="K304" s="630">
        <v>17517.3</v>
      </c>
    </row>
    <row r="305" spans="1:11" ht="14.4" customHeight="1" x14ac:dyDescent="0.3">
      <c r="A305" s="625" t="s">
        <v>535</v>
      </c>
      <c r="B305" s="626" t="s">
        <v>537</v>
      </c>
      <c r="C305" s="627" t="s">
        <v>555</v>
      </c>
      <c r="D305" s="628" t="s">
        <v>556</v>
      </c>
      <c r="E305" s="627" t="s">
        <v>4194</v>
      </c>
      <c r="F305" s="628" t="s">
        <v>4195</v>
      </c>
      <c r="G305" s="627" t="s">
        <v>4380</v>
      </c>
      <c r="H305" s="627" t="s">
        <v>4381</v>
      </c>
      <c r="I305" s="629">
        <v>1.764444444444444</v>
      </c>
      <c r="J305" s="629">
        <v>2100</v>
      </c>
      <c r="K305" s="630">
        <v>3701.5</v>
      </c>
    </row>
    <row r="306" spans="1:11" ht="14.4" customHeight="1" x14ac:dyDescent="0.3">
      <c r="A306" s="625" t="s">
        <v>535</v>
      </c>
      <c r="B306" s="626" t="s">
        <v>537</v>
      </c>
      <c r="C306" s="627" t="s">
        <v>555</v>
      </c>
      <c r="D306" s="628" t="s">
        <v>556</v>
      </c>
      <c r="E306" s="627" t="s">
        <v>4194</v>
      </c>
      <c r="F306" s="628" t="s">
        <v>4195</v>
      </c>
      <c r="G306" s="627" t="s">
        <v>4382</v>
      </c>
      <c r="H306" s="627" t="s">
        <v>4383</v>
      </c>
      <c r="I306" s="629">
        <v>1.7675000000000001</v>
      </c>
      <c r="J306" s="629">
        <v>200</v>
      </c>
      <c r="K306" s="630">
        <v>353.5</v>
      </c>
    </row>
    <row r="307" spans="1:11" ht="14.4" customHeight="1" x14ac:dyDescent="0.3">
      <c r="A307" s="625" t="s">
        <v>535</v>
      </c>
      <c r="B307" s="626" t="s">
        <v>537</v>
      </c>
      <c r="C307" s="627" t="s">
        <v>555</v>
      </c>
      <c r="D307" s="628" t="s">
        <v>556</v>
      </c>
      <c r="E307" s="627" t="s">
        <v>4194</v>
      </c>
      <c r="F307" s="628" t="s">
        <v>4195</v>
      </c>
      <c r="G307" s="627" t="s">
        <v>4384</v>
      </c>
      <c r="H307" s="627" t="s">
        <v>4385</v>
      </c>
      <c r="I307" s="629">
        <v>2.7477777777777779</v>
      </c>
      <c r="J307" s="629">
        <v>450</v>
      </c>
      <c r="K307" s="630">
        <v>1236.5</v>
      </c>
    </row>
    <row r="308" spans="1:11" ht="14.4" customHeight="1" x14ac:dyDescent="0.3">
      <c r="A308" s="625" t="s">
        <v>535</v>
      </c>
      <c r="B308" s="626" t="s">
        <v>537</v>
      </c>
      <c r="C308" s="627" t="s">
        <v>555</v>
      </c>
      <c r="D308" s="628" t="s">
        <v>556</v>
      </c>
      <c r="E308" s="627" t="s">
        <v>4194</v>
      </c>
      <c r="F308" s="628" t="s">
        <v>4195</v>
      </c>
      <c r="G308" s="627" t="s">
        <v>4386</v>
      </c>
      <c r="H308" s="627" t="s">
        <v>4387</v>
      </c>
      <c r="I308" s="629">
        <v>1.7266666666666666</v>
      </c>
      <c r="J308" s="629">
        <v>150</v>
      </c>
      <c r="K308" s="630">
        <v>259</v>
      </c>
    </row>
    <row r="309" spans="1:11" ht="14.4" customHeight="1" x14ac:dyDescent="0.3">
      <c r="A309" s="625" t="s">
        <v>535</v>
      </c>
      <c r="B309" s="626" t="s">
        <v>537</v>
      </c>
      <c r="C309" s="627" t="s">
        <v>555</v>
      </c>
      <c r="D309" s="628" t="s">
        <v>556</v>
      </c>
      <c r="E309" s="627" t="s">
        <v>4194</v>
      </c>
      <c r="F309" s="628" t="s">
        <v>4195</v>
      </c>
      <c r="G309" s="627" t="s">
        <v>4648</v>
      </c>
      <c r="H309" s="627" t="s">
        <v>4649</v>
      </c>
      <c r="I309" s="629">
        <v>1.71</v>
      </c>
      <c r="J309" s="629">
        <v>400</v>
      </c>
      <c r="K309" s="630">
        <v>684</v>
      </c>
    </row>
    <row r="310" spans="1:11" ht="14.4" customHeight="1" x14ac:dyDescent="0.3">
      <c r="A310" s="625" t="s">
        <v>535</v>
      </c>
      <c r="B310" s="626" t="s">
        <v>537</v>
      </c>
      <c r="C310" s="627" t="s">
        <v>555</v>
      </c>
      <c r="D310" s="628" t="s">
        <v>556</v>
      </c>
      <c r="E310" s="627" t="s">
        <v>4194</v>
      </c>
      <c r="F310" s="628" t="s">
        <v>4195</v>
      </c>
      <c r="G310" s="627" t="s">
        <v>4388</v>
      </c>
      <c r="H310" s="627" t="s">
        <v>4389</v>
      </c>
      <c r="I310" s="629">
        <v>1.7275</v>
      </c>
      <c r="J310" s="629">
        <v>700</v>
      </c>
      <c r="K310" s="630">
        <v>1217</v>
      </c>
    </row>
    <row r="311" spans="1:11" ht="14.4" customHeight="1" x14ac:dyDescent="0.3">
      <c r="A311" s="625" t="s">
        <v>535</v>
      </c>
      <c r="B311" s="626" t="s">
        <v>537</v>
      </c>
      <c r="C311" s="627" t="s">
        <v>555</v>
      </c>
      <c r="D311" s="628" t="s">
        <v>556</v>
      </c>
      <c r="E311" s="627" t="s">
        <v>4194</v>
      </c>
      <c r="F311" s="628" t="s">
        <v>4195</v>
      </c>
      <c r="G311" s="627" t="s">
        <v>4650</v>
      </c>
      <c r="H311" s="627" t="s">
        <v>4651</v>
      </c>
      <c r="I311" s="629">
        <v>1.7333333333333334</v>
      </c>
      <c r="J311" s="629">
        <v>1300</v>
      </c>
      <c r="K311" s="630">
        <v>2266</v>
      </c>
    </row>
    <row r="312" spans="1:11" ht="14.4" customHeight="1" x14ac:dyDescent="0.3">
      <c r="A312" s="625" t="s">
        <v>535</v>
      </c>
      <c r="B312" s="626" t="s">
        <v>537</v>
      </c>
      <c r="C312" s="627" t="s">
        <v>555</v>
      </c>
      <c r="D312" s="628" t="s">
        <v>556</v>
      </c>
      <c r="E312" s="627" t="s">
        <v>4194</v>
      </c>
      <c r="F312" s="628" t="s">
        <v>4195</v>
      </c>
      <c r="G312" s="627" t="s">
        <v>4390</v>
      </c>
      <c r="H312" s="627" t="s">
        <v>4391</v>
      </c>
      <c r="I312" s="629">
        <v>1.111111111111111E-2</v>
      </c>
      <c r="J312" s="629">
        <v>2300</v>
      </c>
      <c r="K312" s="630">
        <v>26</v>
      </c>
    </row>
    <row r="313" spans="1:11" ht="14.4" customHeight="1" x14ac:dyDescent="0.3">
      <c r="A313" s="625" t="s">
        <v>535</v>
      </c>
      <c r="B313" s="626" t="s">
        <v>537</v>
      </c>
      <c r="C313" s="627" t="s">
        <v>555</v>
      </c>
      <c r="D313" s="628" t="s">
        <v>556</v>
      </c>
      <c r="E313" s="627" t="s">
        <v>4194</v>
      </c>
      <c r="F313" s="628" t="s">
        <v>4195</v>
      </c>
      <c r="G313" s="627" t="s">
        <v>4652</v>
      </c>
      <c r="H313" s="627" t="s">
        <v>4653</v>
      </c>
      <c r="I313" s="629">
        <v>2.0016666666666665</v>
      </c>
      <c r="J313" s="629">
        <v>800</v>
      </c>
      <c r="K313" s="630">
        <v>1609</v>
      </c>
    </row>
    <row r="314" spans="1:11" ht="14.4" customHeight="1" x14ac:dyDescent="0.3">
      <c r="A314" s="625" t="s">
        <v>535</v>
      </c>
      <c r="B314" s="626" t="s">
        <v>537</v>
      </c>
      <c r="C314" s="627" t="s">
        <v>555</v>
      </c>
      <c r="D314" s="628" t="s">
        <v>556</v>
      </c>
      <c r="E314" s="627" t="s">
        <v>4194</v>
      </c>
      <c r="F314" s="628" t="s">
        <v>4195</v>
      </c>
      <c r="G314" s="627" t="s">
        <v>4392</v>
      </c>
      <c r="H314" s="627" t="s">
        <v>4393</v>
      </c>
      <c r="I314" s="629">
        <v>2.7183333333333337</v>
      </c>
      <c r="J314" s="629">
        <v>650</v>
      </c>
      <c r="K314" s="630">
        <v>1767.5</v>
      </c>
    </row>
    <row r="315" spans="1:11" ht="14.4" customHeight="1" x14ac:dyDescent="0.3">
      <c r="A315" s="625" t="s">
        <v>535</v>
      </c>
      <c r="B315" s="626" t="s">
        <v>537</v>
      </c>
      <c r="C315" s="627" t="s">
        <v>555</v>
      </c>
      <c r="D315" s="628" t="s">
        <v>556</v>
      </c>
      <c r="E315" s="627" t="s">
        <v>4194</v>
      </c>
      <c r="F315" s="628" t="s">
        <v>4195</v>
      </c>
      <c r="G315" s="627" t="s">
        <v>4394</v>
      </c>
      <c r="H315" s="627" t="s">
        <v>4395</v>
      </c>
      <c r="I315" s="629">
        <v>1.9757142857142858</v>
      </c>
      <c r="J315" s="629">
        <v>750</v>
      </c>
      <c r="K315" s="630">
        <v>1483</v>
      </c>
    </row>
    <row r="316" spans="1:11" ht="14.4" customHeight="1" x14ac:dyDescent="0.3">
      <c r="A316" s="625" t="s">
        <v>535</v>
      </c>
      <c r="B316" s="626" t="s">
        <v>537</v>
      </c>
      <c r="C316" s="627" t="s">
        <v>555</v>
      </c>
      <c r="D316" s="628" t="s">
        <v>556</v>
      </c>
      <c r="E316" s="627" t="s">
        <v>4194</v>
      </c>
      <c r="F316" s="628" t="s">
        <v>4195</v>
      </c>
      <c r="G316" s="627" t="s">
        <v>4654</v>
      </c>
      <c r="H316" s="627" t="s">
        <v>4655</v>
      </c>
      <c r="I316" s="629">
        <v>2.3800000000000003</v>
      </c>
      <c r="J316" s="629">
        <v>1400</v>
      </c>
      <c r="K316" s="630">
        <v>3333</v>
      </c>
    </row>
    <row r="317" spans="1:11" ht="14.4" customHeight="1" x14ac:dyDescent="0.3">
      <c r="A317" s="625" t="s">
        <v>535</v>
      </c>
      <c r="B317" s="626" t="s">
        <v>537</v>
      </c>
      <c r="C317" s="627" t="s">
        <v>555</v>
      </c>
      <c r="D317" s="628" t="s">
        <v>556</v>
      </c>
      <c r="E317" s="627" t="s">
        <v>4194</v>
      </c>
      <c r="F317" s="628" t="s">
        <v>4195</v>
      </c>
      <c r="G317" s="627" t="s">
        <v>4656</v>
      </c>
      <c r="H317" s="627" t="s">
        <v>4657</v>
      </c>
      <c r="I317" s="629">
        <v>4.232857142857144</v>
      </c>
      <c r="J317" s="629">
        <v>80</v>
      </c>
      <c r="K317" s="630">
        <v>338.40000000000003</v>
      </c>
    </row>
    <row r="318" spans="1:11" ht="14.4" customHeight="1" x14ac:dyDescent="0.3">
      <c r="A318" s="625" t="s">
        <v>535</v>
      </c>
      <c r="B318" s="626" t="s">
        <v>537</v>
      </c>
      <c r="C318" s="627" t="s">
        <v>555</v>
      </c>
      <c r="D318" s="628" t="s">
        <v>556</v>
      </c>
      <c r="E318" s="627" t="s">
        <v>4194</v>
      </c>
      <c r="F318" s="628" t="s">
        <v>4195</v>
      </c>
      <c r="G318" s="627" t="s">
        <v>4658</v>
      </c>
      <c r="H318" s="627" t="s">
        <v>4659</v>
      </c>
      <c r="I318" s="629">
        <v>134.745</v>
      </c>
      <c r="J318" s="629">
        <v>60</v>
      </c>
      <c r="K318" s="630">
        <v>8017.42</v>
      </c>
    </row>
    <row r="319" spans="1:11" ht="14.4" customHeight="1" x14ac:dyDescent="0.3">
      <c r="A319" s="625" t="s">
        <v>535</v>
      </c>
      <c r="B319" s="626" t="s">
        <v>537</v>
      </c>
      <c r="C319" s="627" t="s">
        <v>555</v>
      </c>
      <c r="D319" s="628" t="s">
        <v>556</v>
      </c>
      <c r="E319" s="627" t="s">
        <v>4194</v>
      </c>
      <c r="F319" s="628" t="s">
        <v>4195</v>
      </c>
      <c r="G319" s="627" t="s">
        <v>4396</v>
      </c>
      <c r="H319" s="627" t="s">
        <v>4397</v>
      </c>
      <c r="I319" s="629">
        <v>14.653333333333336</v>
      </c>
      <c r="J319" s="629">
        <v>1000</v>
      </c>
      <c r="K319" s="630">
        <v>14653.820000000002</v>
      </c>
    </row>
    <row r="320" spans="1:11" ht="14.4" customHeight="1" x14ac:dyDescent="0.3">
      <c r="A320" s="625" t="s">
        <v>535</v>
      </c>
      <c r="B320" s="626" t="s">
        <v>537</v>
      </c>
      <c r="C320" s="627" t="s">
        <v>555</v>
      </c>
      <c r="D320" s="628" t="s">
        <v>556</v>
      </c>
      <c r="E320" s="627" t="s">
        <v>4194</v>
      </c>
      <c r="F320" s="628" t="s">
        <v>4195</v>
      </c>
      <c r="G320" s="627" t="s">
        <v>4398</v>
      </c>
      <c r="H320" s="627" t="s">
        <v>4399</v>
      </c>
      <c r="I320" s="629">
        <v>7.1599999999999984</v>
      </c>
      <c r="J320" s="629">
        <v>3500</v>
      </c>
      <c r="K320" s="630">
        <v>25051.09</v>
      </c>
    </row>
    <row r="321" spans="1:11" ht="14.4" customHeight="1" x14ac:dyDescent="0.3">
      <c r="A321" s="625" t="s">
        <v>535</v>
      </c>
      <c r="B321" s="626" t="s">
        <v>537</v>
      </c>
      <c r="C321" s="627" t="s">
        <v>555</v>
      </c>
      <c r="D321" s="628" t="s">
        <v>556</v>
      </c>
      <c r="E321" s="627" t="s">
        <v>4194</v>
      </c>
      <c r="F321" s="628" t="s">
        <v>4195</v>
      </c>
      <c r="G321" s="627" t="s">
        <v>4404</v>
      </c>
      <c r="H321" s="627" t="s">
        <v>4405</v>
      </c>
      <c r="I321" s="629">
        <v>2.3849999999999998</v>
      </c>
      <c r="J321" s="629">
        <v>1400</v>
      </c>
      <c r="K321" s="630">
        <v>3219</v>
      </c>
    </row>
    <row r="322" spans="1:11" ht="14.4" customHeight="1" x14ac:dyDescent="0.3">
      <c r="A322" s="625" t="s">
        <v>535</v>
      </c>
      <c r="B322" s="626" t="s">
        <v>537</v>
      </c>
      <c r="C322" s="627" t="s">
        <v>555</v>
      </c>
      <c r="D322" s="628" t="s">
        <v>556</v>
      </c>
      <c r="E322" s="627" t="s">
        <v>4194</v>
      </c>
      <c r="F322" s="628" t="s">
        <v>4195</v>
      </c>
      <c r="G322" s="627" t="s">
        <v>4406</v>
      </c>
      <c r="H322" s="627" t="s">
        <v>4407</v>
      </c>
      <c r="I322" s="629">
        <v>2.8850000000000002</v>
      </c>
      <c r="J322" s="629">
        <v>1100</v>
      </c>
      <c r="K322" s="630">
        <v>3168</v>
      </c>
    </row>
    <row r="323" spans="1:11" ht="14.4" customHeight="1" x14ac:dyDescent="0.3">
      <c r="A323" s="625" t="s">
        <v>535</v>
      </c>
      <c r="B323" s="626" t="s">
        <v>537</v>
      </c>
      <c r="C323" s="627" t="s">
        <v>555</v>
      </c>
      <c r="D323" s="628" t="s">
        <v>556</v>
      </c>
      <c r="E323" s="627" t="s">
        <v>4194</v>
      </c>
      <c r="F323" s="628" t="s">
        <v>4195</v>
      </c>
      <c r="G323" s="627" t="s">
        <v>4660</v>
      </c>
      <c r="H323" s="627" t="s">
        <v>4661</v>
      </c>
      <c r="I323" s="629">
        <v>1249.6600000000001</v>
      </c>
      <c r="J323" s="629">
        <v>54</v>
      </c>
      <c r="K323" s="630">
        <v>67481.749999999985</v>
      </c>
    </row>
    <row r="324" spans="1:11" ht="14.4" customHeight="1" x14ac:dyDescent="0.3">
      <c r="A324" s="625" t="s">
        <v>535</v>
      </c>
      <c r="B324" s="626" t="s">
        <v>537</v>
      </c>
      <c r="C324" s="627" t="s">
        <v>555</v>
      </c>
      <c r="D324" s="628" t="s">
        <v>556</v>
      </c>
      <c r="E324" s="627" t="s">
        <v>4194</v>
      </c>
      <c r="F324" s="628" t="s">
        <v>4195</v>
      </c>
      <c r="G324" s="627" t="s">
        <v>4662</v>
      </c>
      <c r="H324" s="627" t="s">
        <v>4663</v>
      </c>
      <c r="I324" s="629">
        <v>439.04</v>
      </c>
      <c r="J324" s="629">
        <v>11</v>
      </c>
      <c r="K324" s="630">
        <v>4829.3999999999996</v>
      </c>
    </row>
    <row r="325" spans="1:11" ht="14.4" customHeight="1" x14ac:dyDescent="0.3">
      <c r="A325" s="625" t="s">
        <v>535</v>
      </c>
      <c r="B325" s="626" t="s">
        <v>537</v>
      </c>
      <c r="C325" s="627" t="s">
        <v>555</v>
      </c>
      <c r="D325" s="628" t="s">
        <v>556</v>
      </c>
      <c r="E325" s="627" t="s">
        <v>4194</v>
      </c>
      <c r="F325" s="628" t="s">
        <v>4195</v>
      </c>
      <c r="G325" s="627" t="s">
        <v>4410</v>
      </c>
      <c r="H325" s="627" t="s">
        <v>4411</v>
      </c>
      <c r="I325" s="629">
        <v>266.2</v>
      </c>
      <c r="J325" s="629">
        <v>100</v>
      </c>
      <c r="K325" s="630">
        <v>26620</v>
      </c>
    </row>
    <row r="326" spans="1:11" ht="14.4" customHeight="1" x14ac:dyDescent="0.3">
      <c r="A326" s="625" t="s">
        <v>535</v>
      </c>
      <c r="B326" s="626" t="s">
        <v>537</v>
      </c>
      <c r="C326" s="627" t="s">
        <v>555</v>
      </c>
      <c r="D326" s="628" t="s">
        <v>556</v>
      </c>
      <c r="E326" s="627" t="s">
        <v>4194</v>
      </c>
      <c r="F326" s="628" t="s">
        <v>4195</v>
      </c>
      <c r="G326" s="627" t="s">
        <v>4664</v>
      </c>
      <c r="H326" s="627" t="s">
        <v>4665</v>
      </c>
      <c r="I326" s="629">
        <v>0.66500000000000015</v>
      </c>
      <c r="J326" s="629">
        <v>4350</v>
      </c>
      <c r="K326" s="630">
        <v>2884.5</v>
      </c>
    </row>
    <row r="327" spans="1:11" ht="14.4" customHeight="1" x14ac:dyDescent="0.3">
      <c r="A327" s="625" t="s">
        <v>535</v>
      </c>
      <c r="B327" s="626" t="s">
        <v>537</v>
      </c>
      <c r="C327" s="627" t="s">
        <v>555</v>
      </c>
      <c r="D327" s="628" t="s">
        <v>556</v>
      </c>
      <c r="E327" s="627" t="s">
        <v>4194</v>
      </c>
      <c r="F327" s="628" t="s">
        <v>4195</v>
      </c>
      <c r="G327" s="627" t="s">
        <v>4666</v>
      </c>
      <c r="H327" s="627" t="s">
        <v>4667</v>
      </c>
      <c r="I327" s="629">
        <v>31.891111111111108</v>
      </c>
      <c r="J327" s="629">
        <v>400</v>
      </c>
      <c r="K327" s="630">
        <v>12756.82</v>
      </c>
    </row>
    <row r="328" spans="1:11" ht="14.4" customHeight="1" x14ac:dyDescent="0.3">
      <c r="A328" s="625" t="s">
        <v>535</v>
      </c>
      <c r="B328" s="626" t="s">
        <v>537</v>
      </c>
      <c r="C328" s="627" t="s">
        <v>555</v>
      </c>
      <c r="D328" s="628" t="s">
        <v>556</v>
      </c>
      <c r="E328" s="627" t="s">
        <v>4194</v>
      </c>
      <c r="F328" s="628" t="s">
        <v>4195</v>
      </c>
      <c r="G328" s="627" t="s">
        <v>4668</v>
      </c>
      <c r="H328" s="627" t="s">
        <v>4669</v>
      </c>
      <c r="I328" s="629">
        <v>4794.9716666666673</v>
      </c>
      <c r="J328" s="629">
        <v>22</v>
      </c>
      <c r="K328" s="630">
        <v>106805.5</v>
      </c>
    </row>
    <row r="329" spans="1:11" ht="14.4" customHeight="1" x14ac:dyDescent="0.3">
      <c r="A329" s="625" t="s">
        <v>535</v>
      </c>
      <c r="B329" s="626" t="s">
        <v>537</v>
      </c>
      <c r="C329" s="627" t="s">
        <v>555</v>
      </c>
      <c r="D329" s="628" t="s">
        <v>556</v>
      </c>
      <c r="E329" s="627" t="s">
        <v>4194</v>
      </c>
      <c r="F329" s="628" t="s">
        <v>4195</v>
      </c>
      <c r="G329" s="627" t="s">
        <v>4670</v>
      </c>
      <c r="H329" s="627" t="s">
        <v>4671</v>
      </c>
      <c r="I329" s="629">
        <v>66.400000000000006</v>
      </c>
      <c r="J329" s="629">
        <v>50</v>
      </c>
      <c r="K329" s="630">
        <v>3320.24</v>
      </c>
    </row>
    <row r="330" spans="1:11" ht="14.4" customHeight="1" x14ac:dyDescent="0.3">
      <c r="A330" s="625" t="s">
        <v>535</v>
      </c>
      <c r="B330" s="626" t="s">
        <v>537</v>
      </c>
      <c r="C330" s="627" t="s">
        <v>555</v>
      </c>
      <c r="D330" s="628" t="s">
        <v>556</v>
      </c>
      <c r="E330" s="627" t="s">
        <v>4194</v>
      </c>
      <c r="F330" s="628" t="s">
        <v>4195</v>
      </c>
      <c r="G330" s="627" t="s">
        <v>4672</v>
      </c>
      <c r="H330" s="627" t="s">
        <v>4673</v>
      </c>
      <c r="I330" s="629">
        <v>31.993749999999999</v>
      </c>
      <c r="J330" s="629">
        <v>450</v>
      </c>
      <c r="K330" s="630">
        <v>14480</v>
      </c>
    </row>
    <row r="331" spans="1:11" ht="14.4" customHeight="1" x14ac:dyDescent="0.3">
      <c r="A331" s="625" t="s">
        <v>535</v>
      </c>
      <c r="B331" s="626" t="s">
        <v>537</v>
      </c>
      <c r="C331" s="627" t="s">
        <v>555</v>
      </c>
      <c r="D331" s="628" t="s">
        <v>556</v>
      </c>
      <c r="E331" s="627" t="s">
        <v>4194</v>
      </c>
      <c r="F331" s="628" t="s">
        <v>4195</v>
      </c>
      <c r="G331" s="627" t="s">
        <v>4674</v>
      </c>
      <c r="H331" s="627" t="s">
        <v>4675</v>
      </c>
      <c r="I331" s="629">
        <v>40.220000000000006</v>
      </c>
      <c r="J331" s="629">
        <v>120</v>
      </c>
      <c r="K331" s="630">
        <v>4826.3999999999996</v>
      </c>
    </row>
    <row r="332" spans="1:11" ht="14.4" customHeight="1" x14ac:dyDescent="0.3">
      <c r="A332" s="625" t="s">
        <v>535</v>
      </c>
      <c r="B332" s="626" t="s">
        <v>537</v>
      </c>
      <c r="C332" s="627" t="s">
        <v>555</v>
      </c>
      <c r="D332" s="628" t="s">
        <v>556</v>
      </c>
      <c r="E332" s="627" t="s">
        <v>4194</v>
      </c>
      <c r="F332" s="628" t="s">
        <v>4195</v>
      </c>
      <c r="G332" s="627" t="s">
        <v>4418</v>
      </c>
      <c r="H332" s="627" t="s">
        <v>4419</v>
      </c>
      <c r="I332" s="629">
        <v>193.39</v>
      </c>
      <c r="J332" s="629">
        <v>2</v>
      </c>
      <c r="K332" s="630">
        <v>386.78</v>
      </c>
    </row>
    <row r="333" spans="1:11" ht="14.4" customHeight="1" x14ac:dyDescent="0.3">
      <c r="A333" s="625" t="s">
        <v>535</v>
      </c>
      <c r="B333" s="626" t="s">
        <v>537</v>
      </c>
      <c r="C333" s="627" t="s">
        <v>555</v>
      </c>
      <c r="D333" s="628" t="s">
        <v>556</v>
      </c>
      <c r="E333" s="627" t="s">
        <v>4194</v>
      </c>
      <c r="F333" s="628" t="s">
        <v>4195</v>
      </c>
      <c r="G333" s="627" t="s">
        <v>4676</v>
      </c>
      <c r="H333" s="627" t="s">
        <v>4677</v>
      </c>
      <c r="I333" s="629">
        <v>839.58</v>
      </c>
      <c r="J333" s="629">
        <v>10</v>
      </c>
      <c r="K333" s="630">
        <v>8395.83</v>
      </c>
    </row>
    <row r="334" spans="1:11" ht="14.4" customHeight="1" x14ac:dyDescent="0.3">
      <c r="A334" s="625" t="s">
        <v>535</v>
      </c>
      <c r="B334" s="626" t="s">
        <v>537</v>
      </c>
      <c r="C334" s="627" t="s">
        <v>555</v>
      </c>
      <c r="D334" s="628" t="s">
        <v>556</v>
      </c>
      <c r="E334" s="627" t="s">
        <v>4194</v>
      </c>
      <c r="F334" s="628" t="s">
        <v>4195</v>
      </c>
      <c r="G334" s="627" t="s">
        <v>4678</v>
      </c>
      <c r="H334" s="627" t="s">
        <v>4679</v>
      </c>
      <c r="I334" s="629">
        <v>119.19499999999999</v>
      </c>
      <c r="J334" s="629">
        <v>3</v>
      </c>
      <c r="K334" s="630">
        <v>354.67</v>
      </c>
    </row>
    <row r="335" spans="1:11" ht="14.4" customHeight="1" x14ac:dyDescent="0.3">
      <c r="A335" s="625" t="s">
        <v>535</v>
      </c>
      <c r="B335" s="626" t="s">
        <v>537</v>
      </c>
      <c r="C335" s="627" t="s">
        <v>555</v>
      </c>
      <c r="D335" s="628" t="s">
        <v>556</v>
      </c>
      <c r="E335" s="627" t="s">
        <v>4194</v>
      </c>
      <c r="F335" s="628" t="s">
        <v>4195</v>
      </c>
      <c r="G335" s="627" t="s">
        <v>4680</v>
      </c>
      <c r="H335" s="627" t="s">
        <v>4681</v>
      </c>
      <c r="I335" s="629">
        <v>22.946000000000002</v>
      </c>
      <c r="J335" s="629">
        <v>150</v>
      </c>
      <c r="K335" s="630">
        <v>3442.01</v>
      </c>
    </row>
    <row r="336" spans="1:11" ht="14.4" customHeight="1" x14ac:dyDescent="0.3">
      <c r="A336" s="625" t="s">
        <v>535</v>
      </c>
      <c r="B336" s="626" t="s">
        <v>537</v>
      </c>
      <c r="C336" s="627" t="s">
        <v>555</v>
      </c>
      <c r="D336" s="628" t="s">
        <v>556</v>
      </c>
      <c r="E336" s="627" t="s">
        <v>4194</v>
      </c>
      <c r="F336" s="628" t="s">
        <v>4195</v>
      </c>
      <c r="G336" s="627" t="s">
        <v>4682</v>
      </c>
      <c r="H336" s="627" t="s">
        <v>4683</v>
      </c>
      <c r="I336" s="629">
        <v>13.121250000000002</v>
      </c>
      <c r="J336" s="629">
        <v>500</v>
      </c>
      <c r="K336" s="630">
        <v>6561.08</v>
      </c>
    </row>
    <row r="337" spans="1:11" ht="14.4" customHeight="1" x14ac:dyDescent="0.3">
      <c r="A337" s="625" t="s">
        <v>535</v>
      </c>
      <c r="B337" s="626" t="s">
        <v>537</v>
      </c>
      <c r="C337" s="627" t="s">
        <v>555</v>
      </c>
      <c r="D337" s="628" t="s">
        <v>556</v>
      </c>
      <c r="E337" s="627" t="s">
        <v>4194</v>
      </c>
      <c r="F337" s="628" t="s">
        <v>4195</v>
      </c>
      <c r="G337" s="627" t="s">
        <v>4424</v>
      </c>
      <c r="H337" s="627" t="s">
        <v>4425</v>
      </c>
      <c r="I337" s="629">
        <v>84.908888888888868</v>
      </c>
      <c r="J337" s="629">
        <v>380</v>
      </c>
      <c r="K337" s="630">
        <v>32265.110000000004</v>
      </c>
    </row>
    <row r="338" spans="1:11" ht="14.4" customHeight="1" x14ac:dyDescent="0.3">
      <c r="A338" s="625" t="s">
        <v>535</v>
      </c>
      <c r="B338" s="626" t="s">
        <v>537</v>
      </c>
      <c r="C338" s="627" t="s">
        <v>555</v>
      </c>
      <c r="D338" s="628" t="s">
        <v>556</v>
      </c>
      <c r="E338" s="627" t="s">
        <v>4194</v>
      </c>
      <c r="F338" s="628" t="s">
        <v>4195</v>
      </c>
      <c r="G338" s="627" t="s">
        <v>4426</v>
      </c>
      <c r="H338" s="627" t="s">
        <v>4427</v>
      </c>
      <c r="I338" s="629">
        <v>833.69000000000017</v>
      </c>
      <c r="J338" s="629">
        <v>48</v>
      </c>
      <c r="K338" s="630">
        <v>40017.180000000008</v>
      </c>
    </row>
    <row r="339" spans="1:11" ht="14.4" customHeight="1" x14ac:dyDescent="0.3">
      <c r="A339" s="625" t="s">
        <v>535</v>
      </c>
      <c r="B339" s="626" t="s">
        <v>537</v>
      </c>
      <c r="C339" s="627" t="s">
        <v>555</v>
      </c>
      <c r="D339" s="628" t="s">
        <v>556</v>
      </c>
      <c r="E339" s="627" t="s">
        <v>4194</v>
      </c>
      <c r="F339" s="628" t="s">
        <v>4195</v>
      </c>
      <c r="G339" s="627" t="s">
        <v>4684</v>
      </c>
      <c r="H339" s="627" t="s">
        <v>4685</v>
      </c>
      <c r="I339" s="629">
        <v>41.77</v>
      </c>
      <c r="J339" s="629">
        <v>100</v>
      </c>
      <c r="K339" s="630">
        <v>4176.92</v>
      </c>
    </row>
    <row r="340" spans="1:11" ht="14.4" customHeight="1" x14ac:dyDescent="0.3">
      <c r="A340" s="625" t="s">
        <v>535</v>
      </c>
      <c r="B340" s="626" t="s">
        <v>537</v>
      </c>
      <c r="C340" s="627" t="s">
        <v>555</v>
      </c>
      <c r="D340" s="628" t="s">
        <v>556</v>
      </c>
      <c r="E340" s="627" t="s">
        <v>4194</v>
      </c>
      <c r="F340" s="628" t="s">
        <v>4195</v>
      </c>
      <c r="G340" s="627" t="s">
        <v>4686</v>
      </c>
      <c r="H340" s="627" t="s">
        <v>4687</v>
      </c>
      <c r="I340" s="629">
        <v>1.68</v>
      </c>
      <c r="J340" s="629">
        <v>10</v>
      </c>
      <c r="K340" s="630">
        <v>16.8</v>
      </c>
    </row>
    <row r="341" spans="1:11" ht="14.4" customHeight="1" x14ac:dyDescent="0.3">
      <c r="A341" s="625" t="s">
        <v>535</v>
      </c>
      <c r="B341" s="626" t="s">
        <v>537</v>
      </c>
      <c r="C341" s="627" t="s">
        <v>555</v>
      </c>
      <c r="D341" s="628" t="s">
        <v>556</v>
      </c>
      <c r="E341" s="627" t="s">
        <v>4194</v>
      </c>
      <c r="F341" s="628" t="s">
        <v>4195</v>
      </c>
      <c r="G341" s="627" t="s">
        <v>4688</v>
      </c>
      <c r="H341" s="627" t="s">
        <v>4689</v>
      </c>
      <c r="I341" s="629">
        <v>134.84899999999999</v>
      </c>
      <c r="J341" s="629">
        <v>450</v>
      </c>
      <c r="K341" s="630">
        <v>60681.3</v>
      </c>
    </row>
    <row r="342" spans="1:11" ht="14.4" customHeight="1" x14ac:dyDescent="0.3">
      <c r="A342" s="625" t="s">
        <v>535</v>
      </c>
      <c r="B342" s="626" t="s">
        <v>537</v>
      </c>
      <c r="C342" s="627" t="s">
        <v>555</v>
      </c>
      <c r="D342" s="628" t="s">
        <v>556</v>
      </c>
      <c r="E342" s="627" t="s">
        <v>4194</v>
      </c>
      <c r="F342" s="628" t="s">
        <v>4195</v>
      </c>
      <c r="G342" s="627" t="s">
        <v>4690</v>
      </c>
      <c r="H342" s="627" t="s">
        <v>4691</v>
      </c>
      <c r="I342" s="629">
        <v>123.18000000000002</v>
      </c>
      <c r="J342" s="629">
        <v>350</v>
      </c>
      <c r="K342" s="630">
        <v>43112.21</v>
      </c>
    </row>
    <row r="343" spans="1:11" ht="14.4" customHeight="1" x14ac:dyDescent="0.3">
      <c r="A343" s="625" t="s">
        <v>535</v>
      </c>
      <c r="B343" s="626" t="s">
        <v>537</v>
      </c>
      <c r="C343" s="627" t="s">
        <v>555</v>
      </c>
      <c r="D343" s="628" t="s">
        <v>556</v>
      </c>
      <c r="E343" s="627" t="s">
        <v>4194</v>
      </c>
      <c r="F343" s="628" t="s">
        <v>4195</v>
      </c>
      <c r="G343" s="627" t="s">
        <v>4434</v>
      </c>
      <c r="H343" s="627" t="s">
        <v>4435</v>
      </c>
      <c r="I343" s="629">
        <v>14.983750000000001</v>
      </c>
      <c r="J343" s="629">
        <v>290</v>
      </c>
      <c r="K343" s="630">
        <v>4346.6000000000004</v>
      </c>
    </row>
    <row r="344" spans="1:11" ht="14.4" customHeight="1" x14ac:dyDescent="0.3">
      <c r="A344" s="625" t="s">
        <v>535</v>
      </c>
      <c r="B344" s="626" t="s">
        <v>537</v>
      </c>
      <c r="C344" s="627" t="s">
        <v>555</v>
      </c>
      <c r="D344" s="628" t="s">
        <v>556</v>
      </c>
      <c r="E344" s="627" t="s">
        <v>4194</v>
      </c>
      <c r="F344" s="628" t="s">
        <v>4195</v>
      </c>
      <c r="G344" s="627" t="s">
        <v>4692</v>
      </c>
      <c r="H344" s="627" t="s">
        <v>4693</v>
      </c>
      <c r="I344" s="629">
        <v>5693.1399999999994</v>
      </c>
      <c r="J344" s="629">
        <v>2</v>
      </c>
      <c r="K344" s="630">
        <v>11386.279999999999</v>
      </c>
    </row>
    <row r="345" spans="1:11" ht="14.4" customHeight="1" x14ac:dyDescent="0.3">
      <c r="A345" s="625" t="s">
        <v>535</v>
      </c>
      <c r="B345" s="626" t="s">
        <v>537</v>
      </c>
      <c r="C345" s="627" t="s">
        <v>555</v>
      </c>
      <c r="D345" s="628" t="s">
        <v>556</v>
      </c>
      <c r="E345" s="627" t="s">
        <v>4194</v>
      </c>
      <c r="F345" s="628" t="s">
        <v>4195</v>
      </c>
      <c r="G345" s="627" t="s">
        <v>4436</v>
      </c>
      <c r="H345" s="627" t="s">
        <v>4437</v>
      </c>
      <c r="I345" s="629">
        <v>12.09</v>
      </c>
      <c r="J345" s="629">
        <v>70</v>
      </c>
      <c r="K345" s="630">
        <v>846.30000000000007</v>
      </c>
    </row>
    <row r="346" spans="1:11" ht="14.4" customHeight="1" x14ac:dyDescent="0.3">
      <c r="A346" s="625" t="s">
        <v>535</v>
      </c>
      <c r="B346" s="626" t="s">
        <v>537</v>
      </c>
      <c r="C346" s="627" t="s">
        <v>555</v>
      </c>
      <c r="D346" s="628" t="s">
        <v>556</v>
      </c>
      <c r="E346" s="627" t="s">
        <v>4194</v>
      </c>
      <c r="F346" s="628" t="s">
        <v>4195</v>
      </c>
      <c r="G346" s="627" t="s">
        <v>4694</v>
      </c>
      <c r="H346" s="627" t="s">
        <v>4695</v>
      </c>
      <c r="I346" s="629">
        <v>32.9</v>
      </c>
      <c r="J346" s="629">
        <v>180</v>
      </c>
      <c r="K346" s="630">
        <v>5921.99</v>
      </c>
    </row>
    <row r="347" spans="1:11" ht="14.4" customHeight="1" x14ac:dyDescent="0.3">
      <c r="A347" s="625" t="s">
        <v>535</v>
      </c>
      <c r="B347" s="626" t="s">
        <v>537</v>
      </c>
      <c r="C347" s="627" t="s">
        <v>555</v>
      </c>
      <c r="D347" s="628" t="s">
        <v>556</v>
      </c>
      <c r="E347" s="627" t="s">
        <v>4194</v>
      </c>
      <c r="F347" s="628" t="s">
        <v>4195</v>
      </c>
      <c r="G347" s="627" t="s">
        <v>4696</v>
      </c>
      <c r="H347" s="627" t="s">
        <v>4697</v>
      </c>
      <c r="I347" s="629">
        <v>61.253333333333345</v>
      </c>
      <c r="J347" s="629">
        <v>550</v>
      </c>
      <c r="K347" s="630">
        <v>33722.99</v>
      </c>
    </row>
    <row r="348" spans="1:11" ht="14.4" customHeight="1" x14ac:dyDescent="0.3">
      <c r="A348" s="625" t="s">
        <v>535</v>
      </c>
      <c r="B348" s="626" t="s">
        <v>537</v>
      </c>
      <c r="C348" s="627" t="s">
        <v>555</v>
      </c>
      <c r="D348" s="628" t="s">
        <v>556</v>
      </c>
      <c r="E348" s="627" t="s">
        <v>4194</v>
      </c>
      <c r="F348" s="628" t="s">
        <v>4195</v>
      </c>
      <c r="G348" s="627" t="s">
        <v>4698</v>
      </c>
      <c r="H348" s="627" t="s">
        <v>4699</v>
      </c>
      <c r="I348" s="629">
        <v>84.34</v>
      </c>
      <c r="J348" s="629">
        <v>90</v>
      </c>
      <c r="K348" s="630">
        <v>7590.27</v>
      </c>
    </row>
    <row r="349" spans="1:11" ht="14.4" customHeight="1" x14ac:dyDescent="0.3">
      <c r="A349" s="625" t="s">
        <v>535</v>
      </c>
      <c r="B349" s="626" t="s">
        <v>537</v>
      </c>
      <c r="C349" s="627" t="s">
        <v>555</v>
      </c>
      <c r="D349" s="628" t="s">
        <v>556</v>
      </c>
      <c r="E349" s="627" t="s">
        <v>4194</v>
      </c>
      <c r="F349" s="628" t="s">
        <v>4195</v>
      </c>
      <c r="G349" s="627" t="s">
        <v>4438</v>
      </c>
      <c r="H349" s="627" t="s">
        <v>4439</v>
      </c>
      <c r="I349" s="629">
        <v>2.8079999999999998</v>
      </c>
      <c r="J349" s="629">
        <v>250</v>
      </c>
      <c r="K349" s="630">
        <v>702</v>
      </c>
    </row>
    <row r="350" spans="1:11" ht="14.4" customHeight="1" x14ac:dyDescent="0.3">
      <c r="A350" s="625" t="s">
        <v>535</v>
      </c>
      <c r="B350" s="626" t="s">
        <v>537</v>
      </c>
      <c r="C350" s="627" t="s">
        <v>555</v>
      </c>
      <c r="D350" s="628" t="s">
        <v>556</v>
      </c>
      <c r="E350" s="627" t="s">
        <v>4194</v>
      </c>
      <c r="F350" s="628" t="s">
        <v>4195</v>
      </c>
      <c r="G350" s="627" t="s">
        <v>4700</v>
      </c>
      <c r="H350" s="627" t="s">
        <v>4701</v>
      </c>
      <c r="I350" s="629">
        <v>1.88</v>
      </c>
      <c r="J350" s="629">
        <v>400</v>
      </c>
      <c r="K350" s="630">
        <v>757</v>
      </c>
    </row>
    <row r="351" spans="1:11" ht="14.4" customHeight="1" x14ac:dyDescent="0.3">
      <c r="A351" s="625" t="s">
        <v>535</v>
      </c>
      <c r="B351" s="626" t="s">
        <v>537</v>
      </c>
      <c r="C351" s="627" t="s">
        <v>555</v>
      </c>
      <c r="D351" s="628" t="s">
        <v>556</v>
      </c>
      <c r="E351" s="627" t="s">
        <v>4194</v>
      </c>
      <c r="F351" s="628" t="s">
        <v>4195</v>
      </c>
      <c r="G351" s="627" t="s">
        <v>4440</v>
      </c>
      <c r="H351" s="627" t="s">
        <v>4441</v>
      </c>
      <c r="I351" s="629">
        <v>5.4022222222222238</v>
      </c>
      <c r="J351" s="629">
        <v>9815</v>
      </c>
      <c r="K351" s="630">
        <v>52874.85</v>
      </c>
    </row>
    <row r="352" spans="1:11" ht="14.4" customHeight="1" x14ac:dyDescent="0.3">
      <c r="A352" s="625" t="s">
        <v>535</v>
      </c>
      <c r="B352" s="626" t="s">
        <v>537</v>
      </c>
      <c r="C352" s="627" t="s">
        <v>555</v>
      </c>
      <c r="D352" s="628" t="s">
        <v>556</v>
      </c>
      <c r="E352" s="627" t="s">
        <v>4194</v>
      </c>
      <c r="F352" s="628" t="s">
        <v>4195</v>
      </c>
      <c r="G352" s="627" t="s">
        <v>4444</v>
      </c>
      <c r="H352" s="627" t="s">
        <v>4445</v>
      </c>
      <c r="I352" s="629">
        <v>13.193333333333333</v>
      </c>
      <c r="J352" s="629">
        <v>20</v>
      </c>
      <c r="K352" s="630">
        <v>263.89999999999998</v>
      </c>
    </row>
    <row r="353" spans="1:11" ht="14.4" customHeight="1" x14ac:dyDescent="0.3">
      <c r="A353" s="625" t="s">
        <v>535</v>
      </c>
      <c r="B353" s="626" t="s">
        <v>537</v>
      </c>
      <c r="C353" s="627" t="s">
        <v>555</v>
      </c>
      <c r="D353" s="628" t="s">
        <v>556</v>
      </c>
      <c r="E353" s="627" t="s">
        <v>4194</v>
      </c>
      <c r="F353" s="628" t="s">
        <v>4195</v>
      </c>
      <c r="G353" s="627" t="s">
        <v>4446</v>
      </c>
      <c r="H353" s="627" t="s">
        <v>4447</v>
      </c>
      <c r="I353" s="629">
        <v>1.5533333333333337</v>
      </c>
      <c r="J353" s="629">
        <v>1200</v>
      </c>
      <c r="K353" s="630">
        <v>1865.25</v>
      </c>
    </row>
    <row r="354" spans="1:11" ht="14.4" customHeight="1" x14ac:dyDescent="0.3">
      <c r="A354" s="625" t="s">
        <v>535</v>
      </c>
      <c r="B354" s="626" t="s">
        <v>537</v>
      </c>
      <c r="C354" s="627" t="s">
        <v>555</v>
      </c>
      <c r="D354" s="628" t="s">
        <v>556</v>
      </c>
      <c r="E354" s="627" t="s">
        <v>4194</v>
      </c>
      <c r="F354" s="628" t="s">
        <v>4195</v>
      </c>
      <c r="G354" s="627" t="s">
        <v>4448</v>
      </c>
      <c r="H354" s="627" t="s">
        <v>4449</v>
      </c>
      <c r="I354" s="629">
        <v>21.24</v>
      </c>
      <c r="J354" s="629">
        <v>50</v>
      </c>
      <c r="K354" s="630">
        <v>1062</v>
      </c>
    </row>
    <row r="355" spans="1:11" ht="14.4" customHeight="1" x14ac:dyDescent="0.3">
      <c r="A355" s="625" t="s">
        <v>535</v>
      </c>
      <c r="B355" s="626" t="s">
        <v>537</v>
      </c>
      <c r="C355" s="627" t="s">
        <v>555</v>
      </c>
      <c r="D355" s="628" t="s">
        <v>556</v>
      </c>
      <c r="E355" s="627" t="s">
        <v>4194</v>
      </c>
      <c r="F355" s="628" t="s">
        <v>4195</v>
      </c>
      <c r="G355" s="627" t="s">
        <v>4450</v>
      </c>
      <c r="H355" s="627" t="s">
        <v>4451</v>
      </c>
      <c r="I355" s="629">
        <v>21.234999999999999</v>
      </c>
      <c r="J355" s="629">
        <v>180</v>
      </c>
      <c r="K355" s="630">
        <v>3822.4</v>
      </c>
    </row>
    <row r="356" spans="1:11" ht="14.4" customHeight="1" x14ac:dyDescent="0.3">
      <c r="A356" s="625" t="s">
        <v>535</v>
      </c>
      <c r="B356" s="626" t="s">
        <v>537</v>
      </c>
      <c r="C356" s="627" t="s">
        <v>555</v>
      </c>
      <c r="D356" s="628" t="s">
        <v>556</v>
      </c>
      <c r="E356" s="627" t="s">
        <v>4194</v>
      </c>
      <c r="F356" s="628" t="s">
        <v>4195</v>
      </c>
      <c r="G356" s="627" t="s">
        <v>4702</v>
      </c>
      <c r="H356" s="627" t="s">
        <v>4703</v>
      </c>
      <c r="I356" s="629">
        <v>6.4783333333333317</v>
      </c>
      <c r="J356" s="629">
        <v>45</v>
      </c>
      <c r="K356" s="630">
        <v>290.50000000000006</v>
      </c>
    </row>
    <row r="357" spans="1:11" ht="14.4" customHeight="1" x14ac:dyDescent="0.3">
      <c r="A357" s="625" t="s">
        <v>535</v>
      </c>
      <c r="B357" s="626" t="s">
        <v>537</v>
      </c>
      <c r="C357" s="627" t="s">
        <v>555</v>
      </c>
      <c r="D357" s="628" t="s">
        <v>556</v>
      </c>
      <c r="E357" s="627" t="s">
        <v>4194</v>
      </c>
      <c r="F357" s="628" t="s">
        <v>4195</v>
      </c>
      <c r="G357" s="627" t="s">
        <v>4454</v>
      </c>
      <c r="H357" s="627" t="s">
        <v>4455</v>
      </c>
      <c r="I357" s="629">
        <v>11.317142857142857</v>
      </c>
      <c r="J357" s="629">
        <v>550</v>
      </c>
      <c r="K357" s="630">
        <v>6243</v>
      </c>
    </row>
    <row r="358" spans="1:11" ht="14.4" customHeight="1" x14ac:dyDescent="0.3">
      <c r="A358" s="625" t="s">
        <v>535</v>
      </c>
      <c r="B358" s="626" t="s">
        <v>537</v>
      </c>
      <c r="C358" s="627" t="s">
        <v>555</v>
      </c>
      <c r="D358" s="628" t="s">
        <v>556</v>
      </c>
      <c r="E358" s="627" t="s">
        <v>4194</v>
      </c>
      <c r="F358" s="628" t="s">
        <v>4195</v>
      </c>
      <c r="G358" s="627" t="s">
        <v>4704</v>
      </c>
      <c r="H358" s="627" t="s">
        <v>4705</v>
      </c>
      <c r="I358" s="629">
        <v>6.4328571428571424</v>
      </c>
      <c r="J358" s="629">
        <v>65</v>
      </c>
      <c r="K358" s="630">
        <v>418.75</v>
      </c>
    </row>
    <row r="359" spans="1:11" ht="14.4" customHeight="1" x14ac:dyDescent="0.3">
      <c r="A359" s="625" t="s">
        <v>535</v>
      </c>
      <c r="B359" s="626" t="s">
        <v>537</v>
      </c>
      <c r="C359" s="627" t="s">
        <v>555</v>
      </c>
      <c r="D359" s="628" t="s">
        <v>556</v>
      </c>
      <c r="E359" s="627" t="s">
        <v>4194</v>
      </c>
      <c r="F359" s="628" t="s">
        <v>4195</v>
      </c>
      <c r="G359" s="627" t="s">
        <v>4706</v>
      </c>
      <c r="H359" s="627" t="s">
        <v>4707</v>
      </c>
      <c r="I359" s="629">
        <v>6.4624999999999995</v>
      </c>
      <c r="J359" s="629">
        <v>20</v>
      </c>
      <c r="K359" s="630">
        <v>129.25</v>
      </c>
    </row>
    <row r="360" spans="1:11" ht="14.4" customHeight="1" x14ac:dyDescent="0.3">
      <c r="A360" s="625" t="s">
        <v>535</v>
      </c>
      <c r="B360" s="626" t="s">
        <v>537</v>
      </c>
      <c r="C360" s="627" t="s">
        <v>555</v>
      </c>
      <c r="D360" s="628" t="s">
        <v>556</v>
      </c>
      <c r="E360" s="627" t="s">
        <v>4194</v>
      </c>
      <c r="F360" s="628" t="s">
        <v>4195</v>
      </c>
      <c r="G360" s="627" t="s">
        <v>4708</v>
      </c>
      <c r="H360" s="627" t="s">
        <v>4709</v>
      </c>
      <c r="I360" s="629">
        <v>157.30000000000001</v>
      </c>
      <c r="J360" s="629">
        <v>60</v>
      </c>
      <c r="K360" s="630">
        <v>9438</v>
      </c>
    </row>
    <row r="361" spans="1:11" ht="14.4" customHeight="1" x14ac:dyDescent="0.3">
      <c r="A361" s="625" t="s">
        <v>535</v>
      </c>
      <c r="B361" s="626" t="s">
        <v>537</v>
      </c>
      <c r="C361" s="627" t="s">
        <v>555</v>
      </c>
      <c r="D361" s="628" t="s">
        <v>556</v>
      </c>
      <c r="E361" s="627" t="s">
        <v>4194</v>
      </c>
      <c r="F361" s="628" t="s">
        <v>4195</v>
      </c>
      <c r="G361" s="627" t="s">
        <v>4456</v>
      </c>
      <c r="H361" s="627" t="s">
        <v>4457</v>
      </c>
      <c r="I361" s="629">
        <v>0.46199999999999991</v>
      </c>
      <c r="J361" s="629">
        <v>10200</v>
      </c>
      <c r="K361" s="630">
        <v>4717</v>
      </c>
    </row>
    <row r="362" spans="1:11" ht="14.4" customHeight="1" x14ac:dyDescent="0.3">
      <c r="A362" s="625" t="s">
        <v>535</v>
      </c>
      <c r="B362" s="626" t="s">
        <v>537</v>
      </c>
      <c r="C362" s="627" t="s">
        <v>555</v>
      </c>
      <c r="D362" s="628" t="s">
        <v>556</v>
      </c>
      <c r="E362" s="627" t="s">
        <v>4194</v>
      </c>
      <c r="F362" s="628" t="s">
        <v>4195</v>
      </c>
      <c r="G362" s="627" t="s">
        <v>4710</v>
      </c>
      <c r="H362" s="627" t="s">
        <v>4711</v>
      </c>
      <c r="I362" s="629">
        <v>0.44</v>
      </c>
      <c r="J362" s="629">
        <v>100</v>
      </c>
      <c r="K362" s="630">
        <v>44</v>
      </c>
    </row>
    <row r="363" spans="1:11" ht="14.4" customHeight="1" x14ac:dyDescent="0.3">
      <c r="A363" s="625" t="s">
        <v>535</v>
      </c>
      <c r="B363" s="626" t="s">
        <v>537</v>
      </c>
      <c r="C363" s="627" t="s">
        <v>555</v>
      </c>
      <c r="D363" s="628" t="s">
        <v>556</v>
      </c>
      <c r="E363" s="627" t="s">
        <v>4194</v>
      </c>
      <c r="F363" s="628" t="s">
        <v>4195</v>
      </c>
      <c r="G363" s="627" t="s">
        <v>4458</v>
      </c>
      <c r="H363" s="627" t="s">
        <v>4459</v>
      </c>
      <c r="I363" s="629">
        <v>3.9828571428571435</v>
      </c>
      <c r="J363" s="629">
        <v>1250</v>
      </c>
      <c r="K363" s="630">
        <v>5004.5</v>
      </c>
    </row>
    <row r="364" spans="1:11" ht="14.4" customHeight="1" x14ac:dyDescent="0.3">
      <c r="A364" s="625" t="s">
        <v>535</v>
      </c>
      <c r="B364" s="626" t="s">
        <v>537</v>
      </c>
      <c r="C364" s="627" t="s">
        <v>555</v>
      </c>
      <c r="D364" s="628" t="s">
        <v>556</v>
      </c>
      <c r="E364" s="627" t="s">
        <v>4194</v>
      </c>
      <c r="F364" s="628" t="s">
        <v>4195</v>
      </c>
      <c r="G364" s="627" t="s">
        <v>4712</v>
      </c>
      <c r="H364" s="627" t="s">
        <v>4713</v>
      </c>
      <c r="I364" s="629">
        <v>2.5671428571428572</v>
      </c>
      <c r="J364" s="629">
        <v>950</v>
      </c>
      <c r="K364" s="630">
        <v>2448</v>
      </c>
    </row>
    <row r="365" spans="1:11" ht="14.4" customHeight="1" x14ac:dyDescent="0.3">
      <c r="A365" s="625" t="s">
        <v>535</v>
      </c>
      <c r="B365" s="626" t="s">
        <v>537</v>
      </c>
      <c r="C365" s="627" t="s">
        <v>555</v>
      </c>
      <c r="D365" s="628" t="s">
        <v>556</v>
      </c>
      <c r="E365" s="627" t="s">
        <v>4194</v>
      </c>
      <c r="F365" s="628" t="s">
        <v>4195</v>
      </c>
      <c r="G365" s="627" t="s">
        <v>4714</v>
      </c>
      <c r="H365" s="627" t="s">
        <v>4715</v>
      </c>
      <c r="I365" s="629">
        <v>2.5762500000000004</v>
      </c>
      <c r="J365" s="629">
        <v>1500</v>
      </c>
      <c r="K365" s="630">
        <v>3841</v>
      </c>
    </row>
    <row r="366" spans="1:11" ht="14.4" customHeight="1" x14ac:dyDescent="0.3">
      <c r="A366" s="625" t="s">
        <v>535</v>
      </c>
      <c r="B366" s="626" t="s">
        <v>537</v>
      </c>
      <c r="C366" s="627" t="s">
        <v>555</v>
      </c>
      <c r="D366" s="628" t="s">
        <v>556</v>
      </c>
      <c r="E366" s="627" t="s">
        <v>4194</v>
      </c>
      <c r="F366" s="628" t="s">
        <v>4195</v>
      </c>
      <c r="G366" s="627" t="s">
        <v>4716</v>
      </c>
      <c r="H366" s="627" t="s">
        <v>4717</v>
      </c>
      <c r="I366" s="629">
        <v>2.5662500000000001</v>
      </c>
      <c r="J366" s="629">
        <v>1500</v>
      </c>
      <c r="K366" s="630">
        <v>3824</v>
      </c>
    </row>
    <row r="367" spans="1:11" ht="14.4" customHeight="1" x14ac:dyDescent="0.3">
      <c r="A367" s="625" t="s">
        <v>535</v>
      </c>
      <c r="B367" s="626" t="s">
        <v>537</v>
      </c>
      <c r="C367" s="627" t="s">
        <v>555</v>
      </c>
      <c r="D367" s="628" t="s">
        <v>556</v>
      </c>
      <c r="E367" s="627" t="s">
        <v>4194</v>
      </c>
      <c r="F367" s="628" t="s">
        <v>4195</v>
      </c>
      <c r="G367" s="627" t="s">
        <v>4718</v>
      </c>
      <c r="H367" s="627" t="s">
        <v>4719</v>
      </c>
      <c r="I367" s="629">
        <v>2.52</v>
      </c>
      <c r="J367" s="629">
        <v>50</v>
      </c>
      <c r="K367" s="630">
        <v>126</v>
      </c>
    </row>
    <row r="368" spans="1:11" ht="14.4" customHeight="1" x14ac:dyDescent="0.3">
      <c r="A368" s="625" t="s">
        <v>535</v>
      </c>
      <c r="B368" s="626" t="s">
        <v>537</v>
      </c>
      <c r="C368" s="627" t="s">
        <v>555</v>
      </c>
      <c r="D368" s="628" t="s">
        <v>556</v>
      </c>
      <c r="E368" s="627" t="s">
        <v>4194</v>
      </c>
      <c r="F368" s="628" t="s">
        <v>4195</v>
      </c>
      <c r="G368" s="627" t="s">
        <v>4720</v>
      </c>
      <c r="H368" s="627" t="s">
        <v>4721</v>
      </c>
      <c r="I368" s="629">
        <v>221.83999999999997</v>
      </c>
      <c r="J368" s="629">
        <v>50</v>
      </c>
      <c r="K368" s="630">
        <v>11373.98</v>
      </c>
    </row>
    <row r="369" spans="1:11" ht="14.4" customHeight="1" x14ac:dyDescent="0.3">
      <c r="A369" s="625" t="s">
        <v>535</v>
      </c>
      <c r="B369" s="626" t="s">
        <v>537</v>
      </c>
      <c r="C369" s="627" t="s">
        <v>555</v>
      </c>
      <c r="D369" s="628" t="s">
        <v>556</v>
      </c>
      <c r="E369" s="627" t="s">
        <v>4194</v>
      </c>
      <c r="F369" s="628" t="s">
        <v>4195</v>
      </c>
      <c r="G369" s="627" t="s">
        <v>4722</v>
      </c>
      <c r="H369" s="627" t="s">
        <v>4723</v>
      </c>
      <c r="I369" s="629">
        <v>227.48</v>
      </c>
      <c r="J369" s="629">
        <v>50</v>
      </c>
      <c r="K369" s="630">
        <v>11374</v>
      </c>
    </row>
    <row r="370" spans="1:11" ht="14.4" customHeight="1" x14ac:dyDescent="0.3">
      <c r="A370" s="625" t="s">
        <v>535</v>
      </c>
      <c r="B370" s="626" t="s">
        <v>537</v>
      </c>
      <c r="C370" s="627" t="s">
        <v>555</v>
      </c>
      <c r="D370" s="628" t="s">
        <v>556</v>
      </c>
      <c r="E370" s="627" t="s">
        <v>4194</v>
      </c>
      <c r="F370" s="628" t="s">
        <v>4195</v>
      </c>
      <c r="G370" s="627" t="s">
        <v>4724</v>
      </c>
      <c r="H370" s="627" t="s">
        <v>4725</v>
      </c>
      <c r="I370" s="629">
        <v>15.301999999999998</v>
      </c>
      <c r="J370" s="629">
        <v>1200</v>
      </c>
      <c r="K370" s="630">
        <v>18425.099999999999</v>
      </c>
    </row>
    <row r="371" spans="1:11" ht="14.4" customHeight="1" x14ac:dyDescent="0.3">
      <c r="A371" s="625" t="s">
        <v>535</v>
      </c>
      <c r="B371" s="626" t="s">
        <v>537</v>
      </c>
      <c r="C371" s="627" t="s">
        <v>555</v>
      </c>
      <c r="D371" s="628" t="s">
        <v>556</v>
      </c>
      <c r="E371" s="627" t="s">
        <v>4194</v>
      </c>
      <c r="F371" s="628" t="s">
        <v>4195</v>
      </c>
      <c r="G371" s="627" t="s">
        <v>4726</v>
      </c>
      <c r="H371" s="627" t="s">
        <v>4727</v>
      </c>
      <c r="I371" s="629">
        <v>227.48</v>
      </c>
      <c r="J371" s="629">
        <v>50</v>
      </c>
      <c r="K371" s="630">
        <v>11374</v>
      </c>
    </row>
    <row r="372" spans="1:11" ht="14.4" customHeight="1" x14ac:dyDescent="0.3">
      <c r="A372" s="625" t="s">
        <v>535</v>
      </c>
      <c r="B372" s="626" t="s">
        <v>537</v>
      </c>
      <c r="C372" s="627" t="s">
        <v>555</v>
      </c>
      <c r="D372" s="628" t="s">
        <v>556</v>
      </c>
      <c r="E372" s="627" t="s">
        <v>4194</v>
      </c>
      <c r="F372" s="628" t="s">
        <v>4195</v>
      </c>
      <c r="G372" s="627" t="s">
        <v>4728</v>
      </c>
      <c r="H372" s="627" t="s">
        <v>4729</v>
      </c>
      <c r="I372" s="629">
        <v>773.2</v>
      </c>
      <c r="J372" s="629">
        <v>1</v>
      </c>
      <c r="K372" s="630">
        <v>773.2</v>
      </c>
    </row>
    <row r="373" spans="1:11" ht="14.4" customHeight="1" x14ac:dyDescent="0.3">
      <c r="A373" s="625" t="s">
        <v>535</v>
      </c>
      <c r="B373" s="626" t="s">
        <v>537</v>
      </c>
      <c r="C373" s="627" t="s">
        <v>555</v>
      </c>
      <c r="D373" s="628" t="s">
        <v>556</v>
      </c>
      <c r="E373" s="627" t="s">
        <v>4194</v>
      </c>
      <c r="F373" s="628" t="s">
        <v>4195</v>
      </c>
      <c r="G373" s="627" t="s">
        <v>4730</v>
      </c>
      <c r="H373" s="627" t="s">
        <v>4731</v>
      </c>
      <c r="I373" s="629">
        <v>527.97</v>
      </c>
      <c r="J373" s="629">
        <v>10</v>
      </c>
      <c r="K373" s="630">
        <v>5279.7</v>
      </c>
    </row>
    <row r="374" spans="1:11" ht="14.4" customHeight="1" x14ac:dyDescent="0.3">
      <c r="A374" s="625" t="s">
        <v>535</v>
      </c>
      <c r="B374" s="626" t="s">
        <v>537</v>
      </c>
      <c r="C374" s="627" t="s">
        <v>555</v>
      </c>
      <c r="D374" s="628" t="s">
        <v>556</v>
      </c>
      <c r="E374" s="627" t="s">
        <v>4194</v>
      </c>
      <c r="F374" s="628" t="s">
        <v>4195</v>
      </c>
      <c r="G374" s="627" t="s">
        <v>4460</v>
      </c>
      <c r="H374" s="627" t="s">
        <v>4461</v>
      </c>
      <c r="I374" s="629">
        <v>72.84</v>
      </c>
      <c r="J374" s="629">
        <v>150</v>
      </c>
      <c r="K374" s="630">
        <v>10926.2</v>
      </c>
    </row>
    <row r="375" spans="1:11" ht="14.4" customHeight="1" x14ac:dyDescent="0.3">
      <c r="A375" s="625" t="s">
        <v>535</v>
      </c>
      <c r="B375" s="626" t="s">
        <v>537</v>
      </c>
      <c r="C375" s="627" t="s">
        <v>555</v>
      </c>
      <c r="D375" s="628" t="s">
        <v>556</v>
      </c>
      <c r="E375" s="627" t="s">
        <v>4194</v>
      </c>
      <c r="F375" s="628" t="s">
        <v>4195</v>
      </c>
      <c r="G375" s="627" t="s">
        <v>4732</v>
      </c>
      <c r="H375" s="627" t="s">
        <v>4733</v>
      </c>
      <c r="I375" s="629">
        <v>154.58800000000002</v>
      </c>
      <c r="J375" s="629">
        <v>120</v>
      </c>
      <c r="K375" s="630">
        <v>18427.439999999999</v>
      </c>
    </row>
    <row r="376" spans="1:11" ht="14.4" customHeight="1" x14ac:dyDescent="0.3">
      <c r="A376" s="625" t="s">
        <v>535</v>
      </c>
      <c r="B376" s="626" t="s">
        <v>537</v>
      </c>
      <c r="C376" s="627" t="s">
        <v>555</v>
      </c>
      <c r="D376" s="628" t="s">
        <v>556</v>
      </c>
      <c r="E376" s="627" t="s">
        <v>4194</v>
      </c>
      <c r="F376" s="628" t="s">
        <v>4195</v>
      </c>
      <c r="G376" s="627" t="s">
        <v>4462</v>
      </c>
      <c r="H376" s="627" t="s">
        <v>4463</v>
      </c>
      <c r="I376" s="629">
        <v>42.894285714285715</v>
      </c>
      <c r="J376" s="629">
        <v>210</v>
      </c>
      <c r="K376" s="630">
        <v>9071.4600000000009</v>
      </c>
    </row>
    <row r="377" spans="1:11" ht="14.4" customHeight="1" x14ac:dyDescent="0.3">
      <c r="A377" s="625" t="s">
        <v>535</v>
      </c>
      <c r="B377" s="626" t="s">
        <v>537</v>
      </c>
      <c r="C377" s="627" t="s">
        <v>555</v>
      </c>
      <c r="D377" s="628" t="s">
        <v>556</v>
      </c>
      <c r="E377" s="627" t="s">
        <v>4194</v>
      </c>
      <c r="F377" s="628" t="s">
        <v>4195</v>
      </c>
      <c r="G377" s="627" t="s">
        <v>4464</v>
      </c>
      <c r="H377" s="627" t="s">
        <v>4465</v>
      </c>
      <c r="I377" s="629">
        <v>41.77</v>
      </c>
      <c r="J377" s="629">
        <v>50</v>
      </c>
      <c r="K377" s="630">
        <v>2088.46</v>
      </c>
    </row>
    <row r="378" spans="1:11" ht="14.4" customHeight="1" x14ac:dyDescent="0.3">
      <c r="A378" s="625" t="s">
        <v>535</v>
      </c>
      <c r="B378" s="626" t="s">
        <v>537</v>
      </c>
      <c r="C378" s="627" t="s">
        <v>555</v>
      </c>
      <c r="D378" s="628" t="s">
        <v>556</v>
      </c>
      <c r="E378" s="627" t="s">
        <v>4194</v>
      </c>
      <c r="F378" s="628" t="s">
        <v>4195</v>
      </c>
      <c r="G378" s="627" t="s">
        <v>4734</v>
      </c>
      <c r="H378" s="627" t="s">
        <v>4735</v>
      </c>
      <c r="I378" s="629">
        <v>646.755</v>
      </c>
      <c r="J378" s="629">
        <v>6</v>
      </c>
      <c r="K378" s="630">
        <v>3880.52</v>
      </c>
    </row>
    <row r="379" spans="1:11" ht="14.4" customHeight="1" x14ac:dyDescent="0.3">
      <c r="A379" s="625" t="s">
        <v>535</v>
      </c>
      <c r="B379" s="626" t="s">
        <v>537</v>
      </c>
      <c r="C379" s="627" t="s">
        <v>555</v>
      </c>
      <c r="D379" s="628" t="s">
        <v>556</v>
      </c>
      <c r="E379" s="627" t="s">
        <v>4194</v>
      </c>
      <c r="F379" s="628" t="s">
        <v>4195</v>
      </c>
      <c r="G379" s="627" t="s">
        <v>4736</v>
      </c>
      <c r="H379" s="627" t="s">
        <v>4737</v>
      </c>
      <c r="I379" s="629">
        <v>242</v>
      </c>
      <c r="J379" s="629">
        <v>10</v>
      </c>
      <c r="K379" s="630">
        <v>2420</v>
      </c>
    </row>
    <row r="380" spans="1:11" ht="14.4" customHeight="1" x14ac:dyDescent="0.3">
      <c r="A380" s="625" t="s">
        <v>535</v>
      </c>
      <c r="B380" s="626" t="s">
        <v>537</v>
      </c>
      <c r="C380" s="627" t="s">
        <v>555</v>
      </c>
      <c r="D380" s="628" t="s">
        <v>556</v>
      </c>
      <c r="E380" s="627" t="s">
        <v>4194</v>
      </c>
      <c r="F380" s="628" t="s">
        <v>4195</v>
      </c>
      <c r="G380" s="627" t="s">
        <v>4468</v>
      </c>
      <c r="H380" s="627" t="s">
        <v>4469</v>
      </c>
      <c r="I380" s="629">
        <v>8.1433333333333326</v>
      </c>
      <c r="J380" s="629">
        <v>30</v>
      </c>
      <c r="K380" s="630">
        <v>244.3</v>
      </c>
    </row>
    <row r="381" spans="1:11" ht="14.4" customHeight="1" x14ac:dyDescent="0.3">
      <c r="A381" s="625" t="s">
        <v>535</v>
      </c>
      <c r="B381" s="626" t="s">
        <v>537</v>
      </c>
      <c r="C381" s="627" t="s">
        <v>555</v>
      </c>
      <c r="D381" s="628" t="s">
        <v>556</v>
      </c>
      <c r="E381" s="627" t="s">
        <v>4194</v>
      </c>
      <c r="F381" s="628" t="s">
        <v>4195</v>
      </c>
      <c r="G381" s="627" t="s">
        <v>4738</v>
      </c>
      <c r="H381" s="627" t="s">
        <v>4739</v>
      </c>
      <c r="I381" s="629">
        <v>91.04</v>
      </c>
      <c r="J381" s="629">
        <v>20</v>
      </c>
      <c r="K381" s="630">
        <v>1820.81</v>
      </c>
    </row>
    <row r="382" spans="1:11" ht="14.4" customHeight="1" x14ac:dyDescent="0.3">
      <c r="A382" s="625" t="s">
        <v>535</v>
      </c>
      <c r="B382" s="626" t="s">
        <v>537</v>
      </c>
      <c r="C382" s="627" t="s">
        <v>555</v>
      </c>
      <c r="D382" s="628" t="s">
        <v>556</v>
      </c>
      <c r="E382" s="627" t="s">
        <v>4194</v>
      </c>
      <c r="F382" s="628" t="s">
        <v>4195</v>
      </c>
      <c r="G382" s="627" t="s">
        <v>4740</v>
      </c>
      <c r="H382" s="627" t="s">
        <v>4741</v>
      </c>
      <c r="I382" s="629">
        <v>91.04</v>
      </c>
      <c r="J382" s="629">
        <v>20</v>
      </c>
      <c r="K382" s="630">
        <v>1820.81</v>
      </c>
    </row>
    <row r="383" spans="1:11" ht="14.4" customHeight="1" x14ac:dyDescent="0.3">
      <c r="A383" s="625" t="s">
        <v>535</v>
      </c>
      <c r="B383" s="626" t="s">
        <v>537</v>
      </c>
      <c r="C383" s="627" t="s">
        <v>555</v>
      </c>
      <c r="D383" s="628" t="s">
        <v>556</v>
      </c>
      <c r="E383" s="627" t="s">
        <v>4194</v>
      </c>
      <c r="F383" s="628" t="s">
        <v>4195</v>
      </c>
      <c r="G383" s="627" t="s">
        <v>4472</v>
      </c>
      <c r="H383" s="627" t="s">
        <v>4473</v>
      </c>
      <c r="I383" s="629">
        <v>49.91</v>
      </c>
      <c r="J383" s="629">
        <v>20</v>
      </c>
      <c r="K383" s="630">
        <v>998.2</v>
      </c>
    </row>
    <row r="384" spans="1:11" ht="14.4" customHeight="1" x14ac:dyDescent="0.3">
      <c r="A384" s="625" t="s">
        <v>535</v>
      </c>
      <c r="B384" s="626" t="s">
        <v>537</v>
      </c>
      <c r="C384" s="627" t="s">
        <v>555</v>
      </c>
      <c r="D384" s="628" t="s">
        <v>556</v>
      </c>
      <c r="E384" s="627" t="s">
        <v>4194</v>
      </c>
      <c r="F384" s="628" t="s">
        <v>4195</v>
      </c>
      <c r="G384" s="627" t="s">
        <v>4476</v>
      </c>
      <c r="H384" s="627" t="s">
        <v>4477</v>
      </c>
      <c r="I384" s="629">
        <v>61.06</v>
      </c>
      <c r="J384" s="629">
        <v>100</v>
      </c>
      <c r="K384" s="630">
        <v>6105.66</v>
      </c>
    </row>
    <row r="385" spans="1:11" ht="14.4" customHeight="1" x14ac:dyDescent="0.3">
      <c r="A385" s="625" t="s">
        <v>535</v>
      </c>
      <c r="B385" s="626" t="s">
        <v>537</v>
      </c>
      <c r="C385" s="627" t="s">
        <v>555</v>
      </c>
      <c r="D385" s="628" t="s">
        <v>556</v>
      </c>
      <c r="E385" s="627" t="s">
        <v>4194</v>
      </c>
      <c r="F385" s="628" t="s">
        <v>4195</v>
      </c>
      <c r="G385" s="627" t="s">
        <v>4742</v>
      </c>
      <c r="H385" s="627" t="s">
        <v>4743</v>
      </c>
      <c r="I385" s="629">
        <v>411.4</v>
      </c>
      <c r="J385" s="629">
        <v>20</v>
      </c>
      <c r="K385" s="630">
        <v>8228</v>
      </c>
    </row>
    <row r="386" spans="1:11" ht="14.4" customHeight="1" x14ac:dyDescent="0.3">
      <c r="A386" s="625" t="s">
        <v>535</v>
      </c>
      <c r="B386" s="626" t="s">
        <v>537</v>
      </c>
      <c r="C386" s="627" t="s">
        <v>555</v>
      </c>
      <c r="D386" s="628" t="s">
        <v>556</v>
      </c>
      <c r="E386" s="627" t="s">
        <v>4194</v>
      </c>
      <c r="F386" s="628" t="s">
        <v>4195</v>
      </c>
      <c r="G386" s="627" t="s">
        <v>4744</v>
      </c>
      <c r="H386" s="627" t="s">
        <v>4745</v>
      </c>
      <c r="I386" s="629">
        <v>20.57</v>
      </c>
      <c r="J386" s="629">
        <v>50</v>
      </c>
      <c r="K386" s="630">
        <v>1028.5</v>
      </c>
    </row>
    <row r="387" spans="1:11" ht="14.4" customHeight="1" x14ac:dyDescent="0.3">
      <c r="A387" s="625" t="s">
        <v>535</v>
      </c>
      <c r="B387" s="626" t="s">
        <v>537</v>
      </c>
      <c r="C387" s="627" t="s">
        <v>555</v>
      </c>
      <c r="D387" s="628" t="s">
        <v>556</v>
      </c>
      <c r="E387" s="627" t="s">
        <v>4194</v>
      </c>
      <c r="F387" s="628" t="s">
        <v>4195</v>
      </c>
      <c r="G387" s="627" t="s">
        <v>4746</v>
      </c>
      <c r="H387" s="627" t="s">
        <v>4747</v>
      </c>
      <c r="I387" s="629">
        <v>177.6</v>
      </c>
      <c r="J387" s="629">
        <v>10</v>
      </c>
      <c r="K387" s="630">
        <v>1776</v>
      </c>
    </row>
    <row r="388" spans="1:11" ht="14.4" customHeight="1" x14ac:dyDescent="0.3">
      <c r="A388" s="625" t="s">
        <v>535</v>
      </c>
      <c r="B388" s="626" t="s">
        <v>537</v>
      </c>
      <c r="C388" s="627" t="s">
        <v>555</v>
      </c>
      <c r="D388" s="628" t="s">
        <v>556</v>
      </c>
      <c r="E388" s="627" t="s">
        <v>4194</v>
      </c>
      <c r="F388" s="628" t="s">
        <v>4195</v>
      </c>
      <c r="G388" s="627" t="s">
        <v>4748</v>
      </c>
      <c r="H388" s="627" t="s">
        <v>4749</v>
      </c>
      <c r="I388" s="629">
        <v>688.91</v>
      </c>
      <c r="J388" s="629">
        <v>6</v>
      </c>
      <c r="K388" s="630">
        <v>4133.4799999999996</v>
      </c>
    </row>
    <row r="389" spans="1:11" ht="14.4" customHeight="1" x14ac:dyDescent="0.3">
      <c r="A389" s="625" t="s">
        <v>535</v>
      </c>
      <c r="B389" s="626" t="s">
        <v>537</v>
      </c>
      <c r="C389" s="627" t="s">
        <v>555</v>
      </c>
      <c r="D389" s="628" t="s">
        <v>556</v>
      </c>
      <c r="E389" s="627" t="s">
        <v>4194</v>
      </c>
      <c r="F389" s="628" t="s">
        <v>4195</v>
      </c>
      <c r="G389" s="627" t="s">
        <v>4750</v>
      </c>
      <c r="H389" s="627" t="s">
        <v>4751</v>
      </c>
      <c r="I389" s="629">
        <v>29.01</v>
      </c>
      <c r="J389" s="629">
        <v>40</v>
      </c>
      <c r="K389" s="630">
        <v>1160.5999999999999</v>
      </c>
    </row>
    <row r="390" spans="1:11" ht="14.4" customHeight="1" x14ac:dyDescent="0.3">
      <c r="A390" s="625" t="s">
        <v>535</v>
      </c>
      <c r="B390" s="626" t="s">
        <v>537</v>
      </c>
      <c r="C390" s="627" t="s">
        <v>555</v>
      </c>
      <c r="D390" s="628" t="s">
        <v>556</v>
      </c>
      <c r="E390" s="627" t="s">
        <v>4194</v>
      </c>
      <c r="F390" s="628" t="s">
        <v>4195</v>
      </c>
      <c r="G390" s="627" t="s">
        <v>4484</v>
      </c>
      <c r="H390" s="627" t="s">
        <v>4485</v>
      </c>
      <c r="I390" s="629">
        <v>3.39</v>
      </c>
      <c r="J390" s="629">
        <v>200</v>
      </c>
      <c r="K390" s="630">
        <v>678</v>
      </c>
    </row>
    <row r="391" spans="1:11" ht="14.4" customHeight="1" x14ac:dyDescent="0.3">
      <c r="A391" s="625" t="s">
        <v>535</v>
      </c>
      <c r="B391" s="626" t="s">
        <v>537</v>
      </c>
      <c r="C391" s="627" t="s">
        <v>555</v>
      </c>
      <c r="D391" s="628" t="s">
        <v>556</v>
      </c>
      <c r="E391" s="627" t="s">
        <v>4194</v>
      </c>
      <c r="F391" s="628" t="s">
        <v>4195</v>
      </c>
      <c r="G391" s="627" t="s">
        <v>4752</v>
      </c>
      <c r="H391" s="627" t="s">
        <v>4753</v>
      </c>
      <c r="I391" s="629">
        <v>129</v>
      </c>
      <c r="J391" s="629">
        <v>2</v>
      </c>
      <c r="K391" s="630">
        <v>258</v>
      </c>
    </row>
    <row r="392" spans="1:11" ht="14.4" customHeight="1" x14ac:dyDescent="0.3">
      <c r="A392" s="625" t="s">
        <v>535</v>
      </c>
      <c r="B392" s="626" t="s">
        <v>537</v>
      </c>
      <c r="C392" s="627" t="s">
        <v>555</v>
      </c>
      <c r="D392" s="628" t="s">
        <v>556</v>
      </c>
      <c r="E392" s="627" t="s">
        <v>4194</v>
      </c>
      <c r="F392" s="628" t="s">
        <v>4195</v>
      </c>
      <c r="G392" s="627" t="s">
        <v>4754</v>
      </c>
      <c r="H392" s="627" t="s">
        <v>4755</v>
      </c>
      <c r="I392" s="629">
        <v>54.28</v>
      </c>
      <c r="J392" s="629">
        <v>60</v>
      </c>
      <c r="K392" s="630">
        <v>3256.8599999999997</v>
      </c>
    </row>
    <row r="393" spans="1:11" ht="14.4" customHeight="1" x14ac:dyDescent="0.3">
      <c r="A393" s="625" t="s">
        <v>535</v>
      </c>
      <c r="B393" s="626" t="s">
        <v>537</v>
      </c>
      <c r="C393" s="627" t="s">
        <v>555</v>
      </c>
      <c r="D393" s="628" t="s">
        <v>556</v>
      </c>
      <c r="E393" s="627" t="s">
        <v>4194</v>
      </c>
      <c r="F393" s="628" t="s">
        <v>4195</v>
      </c>
      <c r="G393" s="627" t="s">
        <v>4756</v>
      </c>
      <c r="H393" s="627" t="s">
        <v>4757</v>
      </c>
      <c r="I393" s="629">
        <v>2196.5</v>
      </c>
      <c r="J393" s="629">
        <v>2</v>
      </c>
      <c r="K393" s="630">
        <v>4622.2</v>
      </c>
    </row>
    <row r="394" spans="1:11" ht="14.4" customHeight="1" x14ac:dyDescent="0.3">
      <c r="A394" s="625" t="s">
        <v>535</v>
      </c>
      <c r="B394" s="626" t="s">
        <v>537</v>
      </c>
      <c r="C394" s="627" t="s">
        <v>555</v>
      </c>
      <c r="D394" s="628" t="s">
        <v>556</v>
      </c>
      <c r="E394" s="627" t="s">
        <v>4194</v>
      </c>
      <c r="F394" s="628" t="s">
        <v>4195</v>
      </c>
      <c r="G394" s="627" t="s">
        <v>4758</v>
      </c>
      <c r="H394" s="627" t="s">
        <v>4759</v>
      </c>
      <c r="I394" s="629">
        <v>2196.5</v>
      </c>
      <c r="J394" s="629">
        <v>2</v>
      </c>
      <c r="K394" s="630">
        <v>4622.2</v>
      </c>
    </row>
    <row r="395" spans="1:11" ht="14.4" customHeight="1" x14ac:dyDescent="0.3">
      <c r="A395" s="625" t="s">
        <v>535</v>
      </c>
      <c r="B395" s="626" t="s">
        <v>537</v>
      </c>
      <c r="C395" s="627" t="s">
        <v>555</v>
      </c>
      <c r="D395" s="628" t="s">
        <v>556</v>
      </c>
      <c r="E395" s="627" t="s">
        <v>4194</v>
      </c>
      <c r="F395" s="628" t="s">
        <v>4195</v>
      </c>
      <c r="G395" s="627" t="s">
        <v>4490</v>
      </c>
      <c r="H395" s="627" t="s">
        <v>4491</v>
      </c>
      <c r="I395" s="629">
        <v>803.87</v>
      </c>
      <c r="J395" s="629">
        <v>2</v>
      </c>
      <c r="K395" s="630">
        <v>1607.74</v>
      </c>
    </row>
    <row r="396" spans="1:11" ht="14.4" customHeight="1" x14ac:dyDescent="0.3">
      <c r="A396" s="625" t="s">
        <v>535</v>
      </c>
      <c r="B396" s="626" t="s">
        <v>537</v>
      </c>
      <c r="C396" s="627" t="s">
        <v>555</v>
      </c>
      <c r="D396" s="628" t="s">
        <v>556</v>
      </c>
      <c r="E396" s="627" t="s">
        <v>4194</v>
      </c>
      <c r="F396" s="628" t="s">
        <v>4195</v>
      </c>
      <c r="G396" s="627" t="s">
        <v>4760</v>
      </c>
      <c r="H396" s="627" t="s">
        <v>4761</v>
      </c>
      <c r="I396" s="629">
        <v>1249.6600000000001</v>
      </c>
      <c r="J396" s="629">
        <v>12</v>
      </c>
      <c r="K396" s="630">
        <v>14995.96</v>
      </c>
    </row>
    <row r="397" spans="1:11" ht="14.4" customHeight="1" x14ac:dyDescent="0.3">
      <c r="A397" s="625" t="s">
        <v>535</v>
      </c>
      <c r="B397" s="626" t="s">
        <v>537</v>
      </c>
      <c r="C397" s="627" t="s">
        <v>555</v>
      </c>
      <c r="D397" s="628" t="s">
        <v>556</v>
      </c>
      <c r="E397" s="627" t="s">
        <v>4194</v>
      </c>
      <c r="F397" s="628" t="s">
        <v>4195</v>
      </c>
      <c r="G397" s="627" t="s">
        <v>4762</v>
      </c>
      <c r="H397" s="627" t="s">
        <v>4763</v>
      </c>
      <c r="I397" s="629">
        <v>232.32</v>
      </c>
      <c r="J397" s="629">
        <v>10</v>
      </c>
      <c r="K397" s="630">
        <v>2323.1999999999998</v>
      </c>
    </row>
    <row r="398" spans="1:11" ht="14.4" customHeight="1" x14ac:dyDescent="0.3">
      <c r="A398" s="625" t="s">
        <v>535</v>
      </c>
      <c r="B398" s="626" t="s">
        <v>537</v>
      </c>
      <c r="C398" s="627" t="s">
        <v>555</v>
      </c>
      <c r="D398" s="628" t="s">
        <v>556</v>
      </c>
      <c r="E398" s="627" t="s">
        <v>4194</v>
      </c>
      <c r="F398" s="628" t="s">
        <v>4195</v>
      </c>
      <c r="G398" s="627" t="s">
        <v>4764</v>
      </c>
      <c r="H398" s="627" t="s">
        <v>4765</v>
      </c>
      <c r="I398" s="629">
        <v>568.70000000000005</v>
      </c>
      <c r="J398" s="629">
        <v>10</v>
      </c>
      <c r="K398" s="630">
        <v>5687</v>
      </c>
    </row>
    <row r="399" spans="1:11" ht="14.4" customHeight="1" x14ac:dyDescent="0.3">
      <c r="A399" s="625" t="s">
        <v>535</v>
      </c>
      <c r="B399" s="626" t="s">
        <v>537</v>
      </c>
      <c r="C399" s="627" t="s">
        <v>555</v>
      </c>
      <c r="D399" s="628" t="s">
        <v>556</v>
      </c>
      <c r="E399" s="627" t="s">
        <v>4194</v>
      </c>
      <c r="F399" s="628" t="s">
        <v>4195</v>
      </c>
      <c r="G399" s="627" t="s">
        <v>4766</v>
      </c>
      <c r="H399" s="627" t="s">
        <v>4767</v>
      </c>
      <c r="I399" s="629">
        <v>7738</v>
      </c>
      <c r="J399" s="629">
        <v>1</v>
      </c>
      <c r="K399" s="630">
        <v>7738</v>
      </c>
    </row>
    <row r="400" spans="1:11" ht="14.4" customHeight="1" x14ac:dyDescent="0.3">
      <c r="A400" s="625" t="s">
        <v>535</v>
      </c>
      <c r="B400" s="626" t="s">
        <v>537</v>
      </c>
      <c r="C400" s="627" t="s">
        <v>555</v>
      </c>
      <c r="D400" s="628" t="s">
        <v>556</v>
      </c>
      <c r="E400" s="627" t="s">
        <v>4194</v>
      </c>
      <c r="F400" s="628" t="s">
        <v>4195</v>
      </c>
      <c r="G400" s="627" t="s">
        <v>4768</v>
      </c>
      <c r="H400" s="627" t="s">
        <v>4769</v>
      </c>
      <c r="I400" s="629">
        <v>6438.0366666666669</v>
      </c>
      <c r="J400" s="629">
        <v>8</v>
      </c>
      <c r="K400" s="630">
        <v>51504.35</v>
      </c>
    </row>
    <row r="401" spans="1:11" ht="14.4" customHeight="1" x14ac:dyDescent="0.3">
      <c r="A401" s="625" t="s">
        <v>535</v>
      </c>
      <c r="B401" s="626" t="s">
        <v>537</v>
      </c>
      <c r="C401" s="627" t="s">
        <v>555</v>
      </c>
      <c r="D401" s="628" t="s">
        <v>556</v>
      </c>
      <c r="E401" s="627" t="s">
        <v>4194</v>
      </c>
      <c r="F401" s="628" t="s">
        <v>4195</v>
      </c>
      <c r="G401" s="627" t="s">
        <v>4770</v>
      </c>
      <c r="H401" s="627" t="s">
        <v>4771</v>
      </c>
      <c r="I401" s="629">
        <v>228.28666666666666</v>
      </c>
      <c r="J401" s="629">
        <v>100</v>
      </c>
      <c r="K401" s="630">
        <v>22808.5</v>
      </c>
    </row>
    <row r="402" spans="1:11" ht="14.4" customHeight="1" x14ac:dyDescent="0.3">
      <c r="A402" s="625" t="s">
        <v>535</v>
      </c>
      <c r="B402" s="626" t="s">
        <v>537</v>
      </c>
      <c r="C402" s="627" t="s">
        <v>555</v>
      </c>
      <c r="D402" s="628" t="s">
        <v>556</v>
      </c>
      <c r="E402" s="627" t="s">
        <v>4194</v>
      </c>
      <c r="F402" s="628" t="s">
        <v>4195</v>
      </c>
      <c r="G402" s="627" t="s">
        <v>4772</v>
      </c>
      <c r="H402" s="627" t="s">
        <v>4773</v>
      </c>
      <c r="I402" s="629">
        <v>150</v>
      </c>
      <c r="J402" s="629">
        <v>5</v>
      </c>
      <c r="K402" s="630">
        <v>750</v>
      </c>
    </row>
    <row r="403" spans="1:11" ht="14.4" customHeight="1" x14ac:dyDescent="0.3">
      <c r="A403" s="625" t="s">
        <v>535</v>
      </c>
      <c r="B403" s="626" t="s">
        <v>537</v>
      </c>
      <c r="C403" s="627" t="s">
        <v>555</v>
      </c>
      <c r="D403" s="628" t="s">
        <v>556</v>
      </c>
      <c r="E403" s="627" t="s">
        <v>4194</v>
      </c>
      <c r="F403" s="628" t="s">
        <v>4195</v>
      </c>
      <c r="G403" s="627" t="s">
        <v>4774</v>
      </c>
      <c r="H403" s="627" t="s">
        <v>4775</v>
      </c>
      <c r="I403" s="629">
        <v>2.39</v>
      </c>
      <c r="J403" s="629">
        <v>200</v>
      </c>
      <c r="K403" s="630">
        <v>478</v>
      </c>
    </row>
    <row r="404" spans="1:11" ht="14.4" customHeight="1" x14ac:dyDescent="0.3">
      <c r="A404" s="625" t="s">
        <v>535</v>
      </c>
      <c r="B404" s="626" t="s">
        <v>537</v>
      </c>
      <c r="C404" s="627" t="s">
        <v>555</v>
      </c>
      <c r="D404" s="628" t="s">
        <v>556</v>
      </c>
      <c r="E404" s="627" t="s">
        <v>4194</v>
      </c>
      <c r="F404" s="628" t="s">
        <v>4195</v>
      </c>
      <c r="G404" s="627" t="s">
        <v>4494</v>
      </c>
      <c r="H404" s="627" t="s">
        <v>4495</v>
      </c>
      <c r="I404" s="629">
        <v>9.1999999999999993</v>
      </c>
      <c r="J404" s="629">
        <v>100</v>
      </c>
      <c r="K404" s="630">
        <v>920</v>
      </c>
    </row>
    <row r="405" spans="1:11" ht="14.4" customHeight="1" x14ac:dyDescent="0.3">
      <c r="A405" s="625" t="s">
        <v>535</v>
      </c>
      <c r="B405" s="626" t="s">
        <v>537</v>
      </c>
      <c r="C405" s="627" t="s">
        <v>555</v>
      </c>
      <c r="D405" s="628" t="s">
        <v>556</v>
      </c>
      <c r="E405" s="627" t="s">
        <v>4194</v>
      </c>
      <c r="F405" s="628" t="s">
        <v>4195</v>
      </c>
      <c r="G405" s="627" t="s">
        <v>4496</v>
      </c>
      <c r="H405" s="627" t="s">
        <v>4497</v>
      </c>
      <c r="I405" s="629">
        <v>9.68</v>
      </c>
      <c r="J405" s="629">
        <v>200</v>
      </c>
      <c r="K405" s="630">
        <v>1936</v>
      </c>
    </row>
    <row r="406" spans="1:11" ht="14.4" customHeight="1" x14ac:dyDescent="0.3">
      <c r="A406" s="625" t="s">
        <v>535</v>
      </c>
      <c r="B406" s="626" t="s">
        <v>537</v>
      </c>
      <c r="C406" s="627" t="s">
        <v>555</v>
      </c>
      <c r="D406" s="628" t="s">
        <v>556</v>
      </c>
      <c r="E406" s="627" t="s">
        <v>4194</v>
      </c>
      <c r="F406" s="628" t="s">
        <v>4195</v>
      </c>
      <c r="G406" s="627" t="s">
        <v>4776</v>
      </c>
      <c r="H406" s="627" t="s">
        <v>4777</v>
      </c>
      <c r="I406" s="629">
        <v>154</v>
      </c>
      <c r="J406" s="629">
        <v>10</v>
      </c>
      <c r="K406" s="630">
        <v>1539.97</v>
      </c>
    </row>
    <row r="407" spans="1:11" ht="14.4" customHeight="1" x14ac:dyDescent="0.3">
      <c r="A407" s="625" t="s">
        <v>535</v>
      </c>
      <c r="B407" s="626" t="s">
        <v>537</v>
      </c>
      <c r="C407" s="627" t="s">
        <v>555</v>
      </c>
      <c r="D407" s="628" t="s">
        <v>556</v>
      </c>
      <c r="E407" s="627" t="s">
        <v>4196</v>
      </c>
      <c r="F407" s="628" t="s">
        <v>4197</v>
      </c>
      <c r="G407" s="627" t="s">
        <v>4778</v>
      </c>
      <c r="H407" s="627" t="s">
        <v>4779</v>
      </c>
      <c r="I407" s="629">
        <v>32.67</v>
      </c>
      <c r="J407" s="629">
        <v>3</v>
      </c>
      <c r="K407" s="630">
        <v>98.01</v>
      </c>
    </row>
    <row r="408" spans="1:11" ht="14.4" customHeight="1" x14ac:dyDescent="0.3">
      <c r="A408" s="625" t="s">
        <v>535</v>
      </c>
      <c r="B408" s="626" t="s">
        <v>537</v>
      </c>
      <c r="C408" s="627" t="s">
        <v>555</v>
      </c>
      <c r="D408" s="628" t="s">
        <v>556</v>
      </c>
      <c r="E408" s="627" t="s">
        <v>4196</v>
      </c>
      <c r="F408" s="628" t="s">
        <v>4197</v>
      </c>
      <c r="G408" s="627" t="s">
        <v>4780</v>
      </c>
      <c r="H408" s="627" t="s">
        <v>4781</v>
      </c>
      <c r="I408" s="629">
        <v>36.299999999999997</v>
      </c>
      <c r="J408" s="629">
        <v>8</v>
      </c>
      <c r="K408" s="630">
        <v>290.39999999999998</v>
      </c>
    </row>
    <row r="409" spans="1:11" ht="14.4" customHeight="1" x14ac:dyDescent="0.3">
      <c r="A409" s="625" t="s">
        <v>535</v>
      </c>
      <c r="B409" s="626" t="s">
        <v>537</v>
      </c>
      <c r="C409" s="627" t="s">
        <v>555</v>
      </c>
      <c r="D409" s="628" t="s">
        <v>556</v>
      </c>
      <c r="E409" s="627" t="s">
        <v>4196</v>
      </c>
      <c r="F409" s="628" t="s">
        <v>4197</v>
      </c>
      <c r="G409" s="627" t="s">
        <v>4782</v>
      </c>
      <c r="H409" s="627" t="s">
        <v>4783</v>
      </c>
      <c r="I409" s="629">
        <v>0.76</v>
      </c>
      <c r="J409" s="629">
        <v>300</v>
      </c>
      <c r="K409" s="630">
        <v>229</v>
      </c>
    </row>
    <row r="410" spans="1:11" ht="14.4" customHeight="1" x14ac:dyDescent="0.3">
      <c r="A410" s="625" t="s">
        <v>535</v>
      </c>
      <c r="B410" s="626" t="s">
        <v>537</v>
      </c>
      <c r="C410" s="627" t="s">
        <v>555</v>
      </c>
      <c r="D410" s="628" t="s">
        <v>556</v>
      </c>
      <c r="E410" s="627" t="s">
        <v>4200</v>
      </c>
      <c r="F410" s="628" t="s">
        <v>4201</v>
      </c>
      <c r="G410" s="627" t="s">
        <v>4784</v>
      </c>
      <c r="H410" s="627" t="s">
        <v>4785</v>
      </c>
      <c r="I410" s="629">
        <v>1285.02</v>
      </c>
      <c r="J410" s="629">
        <v>5</v>
      </c>
      <c r="K410" s="630">
        <v>6425.1</v>
      </c>
    </row>
    <row r="411" spans="1:11" ht="14.4" customHeight="1" x14ac:dyDescent="0.3">
      <c r="A411" s="625" t="s">
        <v>535</v>
      </c>
      <c r="B411" s="626" t="s">
        <v>537</v>
      </c>
      <c r="C411" s="627" t="s">
        <v>555</v>
      </c>
      <c r="D411" s="628" t="s">
        <v>556</v>
      </c>
      <c r="E411" s="627" t="s">
        <v>4200</v>
      </c>
      <c r="F411" s="628" t="s">
        <v>4201</v>
      </c>
      <c r="G411" s="627" t="s">
        <v>4786</v>
      </c>
      <c r="H411" s="627" t="s">
        <v>4787</v>
      </c>
      <c r="I411" s="629">
        <v>319.91000000000003</v>
      </c>
      <c r="J411" s="629">
        <v>20</v>
      </c>
      <c r="K411" s="630">
        <v>6398.2</v>
      </c>
    </row>
    <row r="412" spans="1:11" ht="14.4" customHeight="1" x14ac:dyDescent="0.3">
      <c r="A412" s="625" t="s">
        <v>535</v>
      </c>
      <c r="B412" s="626" t="s">
        <v>537</v>
      </c>
      <c r="C412" s="627" t="s">
        <v>555</v>
      </c>
      <c r="D412" s="628" t="s">
        <v>556</v>
      </c>
      <c r="E412" s="627" t="s">
        <v>4200</v>
      </c>
      <c r="F412" s="628" t="s">
        <v>4201</v>
      </c>
      <c r="G412" s="627" t="s">
        <v>4788</v>
      </c>
      <c r="H412" s="627" t="s">
        <v>4789</v>
      </c>
      <c r="I412" s="629">
        <v>414.55</v>
      </c>
      <c r="J412" s="629">
        <v>5</v>
      </c>
      <c r="K412" s="630">
        <v>2072.73</v>
      </c>
    </row>
    <row r="413" spans="1:11" ht="14.4" customHeight="1" x14ac:dyDescent="0.3">
      <c r="A413" s="625" t="s">
        <v>535</v>
      </c>
      <c r="B413" s="626" t="s">
        <v>537</v>
      </c>
      <c r="C413" s="627" t="s">
        <v>555</v>
      </c>
      <c r="D413" s="628" t="s">
        <v>556</v>
      </c>
      <c r="E413" s="627" t="s">
        <v>4200</v>
      </c>
      <c r="F413" s="628" t="s">
        <v>4201</v>
      </c>
      <c r="G413" s="627" t="s">
        <v>4790</v>
      </c>
      <c r="H413" s="627" t="s">
        <v>4791</v>
      </c>
      <c r="I413" s="629">
        <v>7004.7</v>
      </c>
      <c r="J413" s="629">
        <v>1</v>
      </c>
      <c r="K413" s="630">
        <v>7004.7</v>
      </c>
    </row>
    <row r="414" spans="1:11" ht="14.4" customHeight="1" x14ac:dyDescent="0.3">
      <c r="A414" s="625" t="s">
        <v>535</v>
      </c>
      <c r="B414" s="626" t="s">
        <v>537</v>
      </c>
      <c r="C414" s="627" t="s">
        <v>555</v>
      </c>
      <c r="D414" s="628" t="s">
        <v>556</v>
      </c>
      <c r="E414" s="627" t="s">
        <v>4200</v>
      </c>
      <c r="F414" s="628" t="s">
        <v>4201</v>
      </c>
      <c r="G414" s="627" t="s">
        <v>4792</v>
      </c>
      <c r="H414" s="627" t="s">
        <v>4793</v>
      </c>
      <c r="I414" s="629">
        <v>350.26</v>
      </c>
      <c r="J414" s="629">
        <v>20</v>
      </c>
      <c r="K414" s="630">
        <v>7005.17</v>
      </c>
    </row>
    <row r="415" spans="1:11" ht="14.4" customHeight="1" x14ac:dyDescent="0.3">
      <c r="A415" s="625" t="s">
        <v>535</v>
      </c>
      <c r="B415" s="626" t="s">
        <v>537</v>
      </c>
      <c r="C415" s="627" t="s">
        <v>555</v>
      </c>
      <c r="D415" s="628" t="s">
        <v>556</v>
      </c>
      <c r="E415" s="627" t="s">
        <v>4200</v>
      </c>
      <c r="F415" s="628" t="s">
        <v>4201</v>
      </c>
      <c r="G415" s="627" t="s">
        <v>4794</v>
      </c>
      <c r="H415" s="627" t="s">
        <v>4795</v>
      </c>
      <c r="I415" s="629">
        <v>2640</v>
      </c>
      <c r="J415" s="629">
        <v>5</v>
      </c>
      <c r="K415" s="630">
        <v>13200</v>
      </c>
    </row>
    <row r="416" spans="1:11" ht="14.4" customHeight="1" x14ac:dyDescent="0.3">
      <c r="A416" s="625" t="s">
        <v>535</v>
      </c>
      <c r="B416" s="626" t="s">
        <v>537</v>
      </c>
      <c r="C416" s="627" t="s">
        <v>555</v>
      </c>
      <c r="D416" s="628" t="s">
        <v>556</v>
      </c>
      <c r="E416" s="627" t="s">
        <v>4200</v>
      </c>
      <c r="F416" s="628" t="s">
        <v>4201</v>
      </c>
      <c r="G416" s="627" t="s">
        <v>4796</v>
      </c>
      <c r="H416" s="627" t="s">
        <v>4797</v>
      </c>
      <c r="I416" s="629">
        <v>1849.91</v>
      </c>
      <c r="J416" s="629">
        <v>10</v>
      </c>
      <c r="K416" s="630">
        <v>18499.080000000002</v>
      </c>
    </row>
    <row r="417" spans="1:11" ht="14.4" customHeight="1" x14ac:dyDescent="0.3">
      <c r="A417" s="625" t="s">
        <v>535</v>
      </c>
      <c r="B417" s="626" t="s">
        <v>537</v>
      </c>
      <c r="C417" s="627" t="s">
        <v>555</v>
      </c>
      <c r="D417" s="628" t="s">
        <v>556</v>
      </c>
      <c r="E417" s="627" t="s">
        <v>4200</v>
      </c>
      <c r="F417" s="628" t="s">
        <v>4201</v>
      </c>
      <c r="G417" s="627" t="s">
        <v>4798</v>
      </c>
      <c r="H417" s="627" t="s">
        <v>4799</v>
      </c>
      <c r="I417" s="629">
        <v>158.79</v>
      </c>
      <c r="J417" s="629">
        <v>25</v>
      </c>
      <c r="K417" s="630">
        <v>3969.71</v>
      </c>
    </row>
    <row r="418" spans="1:11" ht="14.4" customHeight="1" x14ac:dyDescent="0.3">
      <c r="A418" s="625" t="s">
        <v>535</v>
      </c>
      <c r="B418" s="626" t="s">
        <v>537</v>
      </c>
      <c r="C418" s="627" t="s">
        <v>555</v>
      </c>
      <c r="D418" s="628" t="s">
        <v>556</v>
      </c>
      <c r="E418" s="627" t="s">
        <v>4200</v>
      </c>
      <c r="F418" s="628" t="s">
        <v>4201</v>
      </c>
      <c r="G418" s="627" t="s">
        <v>4800</v>
      </c>
      <c r="H418" s="627" t="s">
        <v>4801</v>
      </c>
      <c r="I418" s="629">
        <v>289.83999999999997</v>
      </c>
      <c r="J418" s="629">
        <v>20</v>
      </c>
      <c r="K418" s="630">
        <v>5796.86</v>
      </c>
    </row>
    <row r="419" spans="1:11" ht="14.4" customHeight="1" x14ac:dyDescent="0.3">
      <c r="A419" s="625" t="s">
        <v>535</v>
      </c>
      <c r="B419" s="626" t="s">
        <v>537</v>
      </c>
      <c r="C419" s="627" t="s">
        <v>555</v>
      </c>
      <c r="D419" s="628" t="s">
        <v>556</v>
      </c>
      <c r="E419" s="627" t="s">
        <v>4204</v>
      </c>
      <c r="F419" s="628" t="s">
        <v>4205</v>
      </c>
      <c r="G419" s="627" t="s">
        <v>4502</v>
      </c>
      <c r="H419" s="627" t="s">
        <v>4503</v>
      </c>
      <c r="I419" s="629">
        <v>8.0837500000000002</v>
      </c>
      <c r="J419" s="629">
        <v>3900</v>
      </c>
      <c r="K419" s="630">
        <v>31563</v>
      </c>
    </row>
    <row r="420" spans="1:11" ht="14.4" customHeight="1" x14ac:dyDescent="0.3">
      <c r="A420" s="625" t="s">
        <v>535</v>
      </c>
      <c r="B420" s="626" t="s">
        <v>537</v>
      </c>
      <c r="C420" s="627" t="s">
        <v>555</v>
      </c>
      <c r="D420" s="628" t="s">
        <v>556</v>
      </c>
      <c r="E420" s="627" t="s">
        <v>4204</v>
      </c>
      <c r="F420" s="628" t="s">
        <v>4205</v>
      </c>
      <c r="G420" s="627" t="s">
        <v>4504</v>
      </c>
      <c r="H420" s="627" t="s">
        <v>4505</v>
      </c>
      <c r="I420" s="629">
        <v>250.89166666666668</v>
      </c>
      <c r="J420" s="629">
        <v>60</v>
      </c>
      <c r="K420" s="630">
        <v>15053.5</v>
      </c>
    </row>
    <row r="421" spans="1:11" ht="14.4" customHeight="1" x14ac:dyDescent="0.3">
      <c r="A421" s="625" t="s">
        <v>535</v>
      </c>
      <c r="B421" s="626" t="s">
        <v>537</v>
      </c>
      <c r="C421" s="627" t="s">
        <v>555</v>
      </c>
      <c r="D421" s="628" t="s">
        <v>556</v>
      </c>
      <c r="E421" s="627" t="s">
        <v>4204</v>
      </c>
      <c r="F421" s="628" t="s">
        <v>4205</v>
      </c>
      <c r="G421" s="627" t="s">
        <v>4802</v>
      </c>
      <c r="H421" s="627" t="s">
        <v>4803</v>
      </c>
      <c r="I421" s="629">
        <v>12.226666666666667</v>
      </c>
      <c r="J421" s="629">
        <v>300</v>
      </c>
      <c r="K421" s="630">
        <v>3668</v>
      </c>
    </row>
    <row r="422" spans="1:11" ht="14.4" customHeight="1" x14ac:dyDescent="0.3">
      <c r="A422" s="625" t="s">
        <v>535</v>
      </c>
      <c r="B422" s="626" t="s">
        <v>537</v>
      </c>
      <c r="C422" s="627" t="s">
        <v>555</v>
      </c>
      <c r="D422" s="628" t="s">
        <v>556</v>
      </c>
      <c r="E422" s="627" t="s">
        <v>4204</v>
      </c>
      <c r="F422" s="628" t="s">
        <v>4205</v>
      </c>
      <c r="G422" s="627" t="s">
        <v>4506</v>
      </c>
      <c r="H422" s="627" t="s">
        <v>4507</v>
      </c>
      <c r="I422" s="629">
        <v>12.686666666666666</v>
      </c>
      <c r="J422" s="629">
        <v>300</v>
      </c>
      <c r="K422" s="630">
        <v>3806</v>
      </c>
    </row>
    <row r="423" spans="1:11" ht="14.4" customHeight="1" x14ac:dyDescent="0.3">
      <c r="A423" s="625" t="s">
        <v>535</v>
      </c>
      <c r="B423" s="626" t="s">
        <v>537</v>
      </c>
      <c r="C423" s="627" t="s">
        <v>555</v>
      </c>
      <c r="D423" s="628" t="s">
        <v>556</v>
      </c>
      <c r="E423" s="627" t="s">
        <v>4204</v>
      </c>
      <c r="F423" s="628" t="s">
        <v>4205</v>
      </c>
      <c r="G423" s="627" t="s">
        <v>4804</v>
      </c>
      <c r="H423" s="627" t="s">
        <v>4805</v>
      </c>
      <c r="I423" s="629">
        <v>7.01</v>
      </c>
      <c r="J423" s="629">
        <v>100</v>
      </c>
      <c r="K423" s="630">
        <v>701</v>
      </c>
    </row>
    <row r="424" spans="1:11" ht="14.4" customHeight="1" x14ac:dyDescent="0.3">
      <c r="A424" s="625" t="s">
        <v>535</v>
      </c>
      <c r="B424" s="626" t="s">
        <v>537</v>
      </c>
      <c r="C424" s="627" t="s">
        <v>555</v>
      </c>
      <c r="D424" s="628" t="s">
        <v>556</v>
      </c>
      <c r="E424" s="627" t="s">
        <v>4204</v>
      </c>
      <c r="F424" s="628" t="s">
        <v>4205</v>
      </c>
      <c r="G424" s="627" t="s">
        <v>4806</v>
      </c>
      <c r="H424" s="627" t="s">
        <v>4807</v>
      </c>
      <c r="I424" s="629">
        <v>3539.25</v>
      </c>
      <c r="J424" s="629">
        <v>5</v>
      </c>
      <c r="K424" s="630">
        <v>17696.25</v>
      </c>
    </row>
    <row r="425" spans="1:11" ht="14.4" customHeight="1" x14ac:dyDescent="0.3">
      <c r="A425" s="625" t="s">
        <v>535</v>
      </c>
      <c r="B425" s="626" t="s">
        <v>537</v>
      </c>
      <c r="C425" s="627" t="s">
        <v>555</v>
      </c>
      <c r="D425" s="628" t="s">
        <v>556</v>
      </c>
      <c r="E425" s="627" t="s">
        <v>4208</v>
      </c>
      <c r="F425" s="628" t="s">
        <v>4209</v>
      </c>
      <c r="G425" s="627" t="s">
        <v>4808</v>
      </c>
      <c r="H425" s="627" t="s">
        <v>4809</v>
      </c>
      <c r="I425" s="629">
        <v>0.29888888888888882</v>
      </c>
      <c r="J425" s="629">
        <v>5100</v>
      </c>
      <c r="K425" s="630">
        <v>1524</v>
      </c>
    </row>
    <row r="426" spans="1:11" ht="14.4" customHeight="1" x14ac:dyDescent="0.3">
      <c r="A426" s="625" t="s">
        <v>535</v>
      </c>
      <c r="B426" s="626" t="s">
        <v>537</v>
      </c>
      <c r="C426" s="627" t="s">
        <v>555</v>
      </c>
      <c r="D426" s="628" t="s">
        <v>556</v>
      </c>
      <c r="E426" s="627" t="s">
        <v>4208</v>
      </c>
      <c r="F426" s="628" t="s">
        <v>4209</v>
      </c>
      <c r="G426" s="627" t="s">
        <v>4810</v>
      </c>
      <c r="H426" s="627" t="s">
        <v>4811</v>
      </c>
      <c r="I426" s="629">
        <v>0.29714285714285715</v>
      </c>
      <c r="J426" s="629">
        <v>2500</v>
      </c>
      <c r="K426" s="630">
        <v>749</v>
      </c>
    </row>
    <row r="427" spans="1:11" ht="14.4" customHeight="1" x14ac:dyDescent="0.3">
      <c r="A427" s="625" t="s">
        <v>535</v>
      </c>
      <c r="B427" s="626" t="s">
        <v>537</v>
      </c>
      <c r="C427" s="627" t="s">
        <v>555</v>
      </c>
      <c r="D427" s="628" t="s">
        <v>556</v>
      </c>
      <c r="E427" s="627" t="s">
        <v>4208</v>
      </c>
      <c r="F427" s="628" t="s">
        <v>4209</v>
      </c>
      <c r="G427" s="627" t="s">
        <v>4508</v>
      </c>
      <c r="H427" s="627" t="s">
        <v>4509</v>
      </c>
      <c r="I427" s="629">
        <v>0.29833333333333334</v>
      </c>
      <c r="J427" s="629">
        <v>1500</v>
      </c>
      <c r="K427" s="630">
        <v>449</v>
      </c>
    </row>
    <row r="428" spans="1:11" ht="14.4" customHeight="1" x14ac:dyDescent="0.3">
      <c r="A428" s="625" t="s">
        <v>535</v>
      </c>
      <c r="B428" s="626" t="s">
        <v>537</v>
      </c>
      <c r="C428" s="627" t="s">
        <v>555</v>
      </c>
      <c r="D428" s="628" t="s">
        <v>556</v>
      </c>
      <c r="E428" s="627" t="s">
        <v>4208</v>
      </c>
      <c r="F428" s="628" t="s">
        <v>4209</v>
      </c>
      <c r="G428" s="627" t="s">
        <v>4812</v>
      </c>
      <c r="H428" s="627" t="s">
        <v>4813</v>
      </c>
      <c r="I428" s="629">
        <v>0.64</v>
      </c>
      <c r="J428" s="629">
        <v>100</v>
      </c>
      <c r="K428" s="630">
        <v>64</v>
      </c>
    </row>
    <row r="429" spans="1:11" ht="14.4" customHeight="1" x14ac:dyDescent="0.3">
      <c r="A429" s="625" t="s">
        <v>535</v>
      </c>
      <c r="B429" s="626" t="s">
        <v>537</v>
      </c>
      <c r="C429" s="627" t="s">
        <v>555</v>
      </c>
      <c r="D429" s="628" t="s">
        <v>556</v>
      </c>
      <c r="E429" s="627" t="s">
        <v>4208</v>
      </c>
      <c r="F429" s="628" t="s">
        <v>4209</v>
      </c>
      <c r="G429" s="627" t="s">
        <v>4514</v>
      </c>
      <c r="H429" s="627" t="s">
        <v>4515</v>
      </c>
      <c r="I429" s="629">
        <v>0.29888888888888882</v>
      </c>
      <c r="J429" s="629">
        <v>17500</v>
      </c>
      <c r="K429" s="630">
        <v>5230</v>
      </c>
    </row>
    <row r="430" spans="1:11" ht="14.4" customHeight="1" x14ac:dyDescent="0.3">
      <c r="A430" s="625" t="s">
        <v>535</v>
      </c>
      <c r="B430" s="626" t="s">
        <v>537</v>
      </c>
      <c r="C430" s="627" t="s">
        <v>555</v>
      </c>
      <c r="D430" s="628" t="s">
        <v>556</v>
      </c>
      <c r="E430" s="627" t="s">
        <v>4210</v>
      </c>
      <c r="F430" s="628" t="s">
        <v>4211</v>
      </c>
      <c r="G430" s="627" t="s">
        <v>4516</v>
      </c>
      <c r="H430" s="627" t="s">
        <v>4517</v>
      </c>
      <c r="I430" s="629">
        <v>0.79545454545454564</v>
      </c>
      <c r="J430" s="629">
        <v>73000</v>
      </c>
      <c r="K430" s="630">
        <v>57880</v>
      </c>
    </row>
    <row r="431" spans="1:11" ht="14.4" customHeight="1" x14ac:dyDescent="0.3">
      <c r="A431" s="625" t="s">
        <v>535</v>
      </c>
      <c r="B431" s="626" t="s">
        <v>537</v>
      </c>
      <c r="C431" s="627" t="s">
        <v>555</v>
      </c>
      <c r="D431" s="628" t="s">
        <v>556</v>
      </c>
      <c r="E431" s="627" t="s">
        <v>4210</v>
      </c>
      <c r="F431" s="628" t="s">
        <v>4211</v>
      </c>
      <c r="G431" s="627" t="s">
        <v>4814</v>
      </c>
      <c r="H431" s="627" t="s">
        <v>4815</v>
      </c>
      <c r="I431" s="629">
        <v>0.64500000000000002</v>
      </c>
      <c r="J431" s="629">
        <v>2000</v>
      </c>
      <c r="K431" s="630">
        <v>1290</v>
      </c>
    </row>
    <row r="432" spans="1:11" ht="14.4" customHeight="1" x14ac:dyDescent="0.3">
      <c r="A432" s="625" t="s">
        <v>535</v>
      </c>
      <c r="B432" s="626" t="s">
        <v>537</v>
      </c>
      <c r="C432" s="627" t="s">
        <v>555</v>
      </c>
      <c r="D432" s="628" t="s">
        <v>556</v>
      </c>
      <c r="E432" s="627" t="s">
        <v>4210</v>
      </c>
      <c r="F432" s="628" t="s">
        <v>4211</v>
      </c>
      <c r="G432" s="627" t="s">
        <v>4522</v>
      </c>
      <c r="H432" s="627" t="s">
        <v>4523</v>
      </c>
      <c r="I432" s="629">
        <v>7.37</v>
      </c>
      <c r="J432" s="629">
        <v>70</v>
      </c>
      <c r="K432" s="630">
        <v>515.9</v>
      </c>
    </row>
    <row r="433" spans="1:11" ht="14.4" customHeight="1" x14ac:dyDescent="0.3">
      <c r="A433" s="625" t="s">
        <v>535</v>
      </c>
      <c r="B433" s="626" t="s">
        <v>537</v>
      </c>
      <c r="C433" s="627" t="s">
        <v>555</v>
      </c>
      <c r="D433" s="628" t="s">
        <v>556</v>
      </c>
      <c r="E433" s="627" t="s">
        <v>4210</v>
      </c>
      <c r="F433" s="628" t="s">
        <v>4211</v>
      </c>
      <c r="G433" s="627" t="s">
        <v>4816</v>
      </c>
      <c r="H433" s="627" t="s">
        <v>4817</v>
      </c>
      <c r="I433" s="629">
        <v>20.69</v>
      </c>
      <c r="J433" s="629">
        <v>50</v>
      </c>
      <c r="K433" s="630">
        <v>1034.5</v>
      </c>
    </row>
    <row r="434" spans="1:11" ht="14.4" customHeight="1" x14ac:dyDescent="0.3">
      <c r="A434" s="625" t="s">
        <v>535</v>
      </c>
      <c r="B434" s="626" t="s">
        <v>537</v>
      </c>
      <c r="C434" s="627" t="s">
        <v>555</v>
      </c>
      <c r="D434" s="628" t="s">
        <v>556</v>
      </c>
      <c r="E434" s="627" t="s">
        <v>4210</v>
      </c>
      <c r="F434" s="628" t="s">
        <v>4211</v>
      </c>
      <c r="G434" s="627" t="s">
        <v>4818</v>
      </c>
      <c r="H434" s="627" t="s">
        <v>4819</v>
      </c>
      <c r="I434" s="629">
        <v>20.69</v>
      </c>
      <c r="J434" s="629">
        <v>0</v>
      </c>
      <c r="K434" s="630">
        <v>0</v>
      </c>
    </row>
    <row r="435" spans="1:11" ht="14.4" customHeight="1" x14ac:dyDescent="0.3">
      <c r="A435" s="625" t="s">
        <v>535</v>
      </c>
      <c r="B435" s="626" t="s">
        <v>537</v>
      </c>
      <c r="C435" s="627" t="s">
        <v>555</v>
      </c>
      <c r="D435" s="628" t="s">
        <v>556</v>
      </c>
      <c r="E435" s="627" t="s">
        <v>4210</v>
      </c>
      <c r="F435" s="628" t="s">
        <v>4211</v>
      </c>
      <c r="G435" s="627" t="s">
        <v>4820</v>
      </c>
      <c r="H435" s="627" t="s">
        <v>4821</v>
      </c>
      <c r="I435" s="629">
        <v>11.01</v>
      </c>
      <c r="J435" s="629">
        <v>40</v>
      </c>
      <c r="K435" s="630">
        <v>440.4</v>
      </c>
    </row>
    <row r="436" spans="1:11" ht="14.4" customHeight="1" x14ac:dyDescent="0.3">
      <c r="A436" s="625" t="s">
        <v>535</v>
      </c>
      <c r="B436" s="626" t="s">
        <v>537</v>
      </c>
      <c r="C436" s="627" t="s">
        <v>555</v>
      </c>
      <c r="D436" s="628" t="s">
        <v>556</v>
      </c>
      <c r="E436" s="627" t="s">
        <v>4210</v>
      </c>
      <c r="F436" s="628" t="s">
        <v>4211</v>
      </c>
      <c r="G436" s="627" t="s">
        <v>4526</v>
      </c>
      <c r="H436" s="627" t="s">
        <v>4527</v>
      </c>
      <c r="I436" s="629">
        <v>0.79727272727272736</v>
      </c>
      <c r="J436" s="629">
        <v>20500</v>
      </c>
      <c r="K436" s="630">
        <v>16310</v>
      </c>
    </row>
    <row r="437" spans="1:11" ht="14.4" customHeight="1" x14ac:dyDescent="0.3">
      <c r="A437" s="625" t="s">
        <v>535</v>
      </c>
      <c r="B437" s="626" t="s">
        <v>537</v>
      </c>
      <c r="C437" s="627" t="s">
        <v>555</v>
      </c>
      <c r="D437" s="628" t="s">
        <v>556</v>
      </c>
      <c r="E437" s="627" t="s">
        <v>4210</v>
      </c>
      <c r="F437" s="628" t="s">
        <v>4211</v>
      </c>
      <c r="G437" s="627" t="s">
        <v>4528</v>
      </c>
      <c r="H437" s="627" t="s">
        <v>4529</v>
      </c>
      <c r="I437" s="629">
        <v>0.79090909090909101</v>
      </c>
      <c r="J437" s="629">
        <v>19300</v>
      </c>
      <c r="K437" s="630">
        <v>15384</v>
      </c>
    </row>
    <row r="438" spans="1:11" ht="14.4" customHeight="1" x14ac:dyDescent="0.3">
      <c r="A438" s="625" t="s">
        <v>535</v>
      </c>
      <c r="B438" s="626" t="s">
        <v>537</v>
      </c>
      <c r="C438" s="627" t="s">
        <v>555</v>
      </c>
      <c r="D438" s="628" t="s">
        <v>556</v>
      </c>
      <c r="E438" s="627" t="s">
        <v>4210</v>
      </c>
      <c r="F438" s="628" t="s">
        <v>4211</v>
      </c>
      <c r="G438" s="627" t="s">
        <v>4530</v>
      </c>
      <c r="H438" s="627" t="s">
        <v>4531</v>
      </c>
      <c r="I438" s="629">
        <v>0.87</v>
      </c>
      <c r="J438" s="629">
        <v>100</v>
      </c>
      <c r="K438" s="630">
        <v>86.6</v>
      </c>
    </row>
    <row r="439" spans="1:11" ht="14.4" customHeight="1" x14ac:dyDescent="0.3">
      <c r="A439" s="625" t="s">
        <v>535</v>
      </c>
      <c r="B439" s="626" t="s">
        <v>537</v>
      </c>
      <c r="C439" s="627" t="s">
        <v>555</v>
      </c>
      <c r="D439" s="628" t="s">
        <v>556</v>
      </c>
      <c r="E439" s="627" t="s">
        <v>4212</v>
      </c>
      <c r="F439" s="628" t="s">
        <v>4213</v>
      </c>
      <c r="G439" s="627" t="s">
        <v>4532</v>
      </c>
      <c r="H439" s="627" t="s">
        <v>4533</v>
      </c>
      <c r="I439" s="629">
        <v>151.20000000000002</v>
      </c>
      <c r="J439" s="629">
        <v>29</v>
      </c>
      <c r="K439" s="630">
        <v>4377.2400000000007</v>
      </c>
    </row>
    <row r="440" spans="1:11" ht="14.4" customHeight="1" x14ac:dyDescent="0.3">
      <c r="A440" s="625" t="s">
        <v>535</v>
      </c>
      <c r="B440" s="626" t="s">
        <v>537</v>
      </c>
      <c r="C440" s="627" t="s">
        <v>555</v>
      </c>
      <c r="D440" s="628" t="s">
        <v>556</v>
      </c>
      <c r="E440" s="627" t="s">
        <v>4212</v>
      </c>
      <c r="F440" s="628" t="s">
        <v>4213</v>
      </c>
      <c r="G440" s="627" t="s">
        <v>4534</v>
      </c>
      <c r="H440" s="627" t="s">
        <v>4535</v>
      </c>
      <c r="I440" s="629">
        <v>139.43844729242258</v>
      </c>
      <c r="J440" s="629">
        <v>122</v>
      </c>
      <c r="K440" s="630">
        <v>17011.48985812068</v>
      </c>
    </row>
    <row r="441" spans="1:11" ht="14.4" customHeight="1" x14ac:dyDescent="0.3">
      <c r="A441" s="625" t="s">
        <v>535</v>
      </c>
      <c r="B441" s="626" t="s">
        <v>537</v>
      </c>
      <c r="C441" s="627" t="s">
        <v>555</v>
      </c>
      <c r="D441" s="628" t="s">
        <v>556</v>
      </c>
      <c r="E441" s="627" t="s">
        <v>4212</v>
      </c>
      <c r="F441" s="628" t="s">
        <v>4213</v>
      </c>
      <c r="G441" s="627" t="s">
        <v>4536</v>
      </c>
      <c r="H441" s="627" t="s">
        <v>4537</v>
      </c>
      <c r="I441" s="629">
        <v>139.43847813617458</v>
      </c>
      <c r="J441" s="629">
        <v>122</v>
      </c>
      <c r="K441" s="630">
        <v>17011.49244899585</v>
      </c>
    </row>
    <row r="442" spans="1:11" ht="14.4" customHeight="1" x14ac:dyDescent="0.3">
      <c r="A442" s="625" t="s">
        <v>535</v>
      </c>
      <c r="B442" s="626" t="s">
        <v>537</v>
      </c>
      <c r="C442" s="627" t="s">
        <v>555</v>
      </c>
      <c r="D442" s="628" t="s">
        <v>556</v>
      </c>
      <c r="E442" s="627" t="s">
        <v>4212</v>
      </c>
      <c r="F442" s="628" t="s">
        <v>4213</v>
      </c>
      <c r="G442" s="627" t="s">
        <v>4822</v>
      </c>
      <c r="H442" s="627" t="s">
        <v>4823</v>
      </c>
      <c r="I442" s="629">
        <v>111.11999999999999</v>
      </c>
      <c r="J442" s="629">
        <v>5</v>
      </c>
      <c r="K442" s="630">
        <v>553.91999999999996</v>
      </c>
    </row>
    <row r="443" spans="1:11" ht="14.4" customHeight="1" x14ac:dyDescent="0.3">
      <c r="A443" s="625" t="s">
        <v>535</v>
      </c>
      <c r="B443" s="626" t="s">
        <v>537</v>
      </c>
      <c r="C443" s="627" t="s">
        <v>555</v>
      </c>
      <c r="D443" s="628" t="s">
        <v>556</v>
      </c>
      <c r="E443" s="627" t="s">
        <v>4212</v>
      </c>
      <c r="F443" s="628" t="s">
        <v>4213</v>
      </c>
      <c r="G443" s="627" t="s">
        <v>4538</v>
      </c>
      <c r="H443" s="627" t="s">
        <v>4539</v>
      </c>
      <c r="I443" s="629">
        <v>11.591110239791554</v>
      </c>
      <c r="J443" s="629">
        <v>280</v>
      </c>
      <c r="K443" s="630">
        <v>3249.1889194208093</v>
      </c>
    </row>
    <row r="444" spans="1:11" ht="14.4" customHeight="1" x14ac:dyDescent="0.3">
      <c r="A444" s="625" t="s">
        <v>535</v>
      </c>
      <c r="B444" s="626" t="s">
        <v>537</v>
      </c>
      <c r="C444" s="627" t="s">
        <v>555</v>
      </c>
      <c r="D444" s="628" t="s">
        <v>556</v>
      </c>
      <c r="E444" s="627" t="s">
        <v>4212</v>
      </c>
      <c r="F444" s="628" t="s">
        <v>4213</v>
      </c>
      <c r="G444" s="627" t="s">
        <v>4824</v>
      </c>
      <c r="H444" s="627" t="s">
        <v>4825</v>
      </c>
      <c r="I444" s="629">
        <v>196.82233333333301</v>
      </c>
      <c r="J444" s="629">
        <v>1</v>
      </c>
      <c r="K444" s="630">
        <v>196.82233333333301</v>
      </c>
    </row>
    <row r="445" spans="1:11" ht="14.4" customHeight="1" x14ac:dyDescent="0.3">
      <c r="A445" s="625" t="s">
        <v>535</v>
      </c>
      <c r="B445" s="626" t="s">
        <v>537</v>
      </c>
      <c r="C445" s="627" t="s">
        <v>555</v>
      </c>
      <c r="D445" s="628" t="s">
        <v>556</v>
      </c>
      <c r="E445" s="627" t="s">
        <v>4212</v>
      </c>
      <c r="F445" s="628" t="s">
        <v>4213</v>
      </c>
      <c r="G445" s="627" t="s">
        <v>4542</v>
      </c>
      <c r="H445" s="627" t="s">
        <v>4543</v>
      </c>
      <c r="I445" s="629">
        <v>10.3697999999999</v>
      </c>
      <c r="J445" s="629">
        <v>10</v>
      </c>
      <c r="K445" s="630">
        <v>103.697999999999</v>
      </c>
    </row>
    <row r="446" spans="1:11" ht="14.4" customHeight="1" x14ac:dyDescent="0.3">
      <c r="A446" s="625" t="s">
        <v>535</v>
      </c>
      <c r="B446" s="626" t="s">
        <v>537</v>
      </c>
      <c r="C446" s="627" t="s">
        <v>555</v>
      </c>
      <c r="D446" s="628" t="s">
        <v>556</v>
      </c>
      <c r="E446" s="627" t="s">
        <v>4212</v>
      </c>
      <c r="F446" s="628" t="s">
        <v>4213</v>
      </c>
      <c r="G446" s="627" t="s">
        <v>4826</v>
      </c>
      <c r="H446" s="627" t="s">
        <v>4827</v>
      </c>
      <c r="I446" s="629">
        <v>2847.3118750000026</v>
      </c>
      <c r="J446" s="629">
        <v>9</v>
      </c>
      <c r="K446" s="630">
        <v>25625.805000000022</v>
      </c>
    </row>
    <row r="447" spans="1:11" ht="14.4" customHeight="1" x14ac:dyDescent="0.3">
      <c r="A447" s="625" t="s">
        <v>535</v>
      </c>
      <c r="B447" s="626" t="s">
        <v>537</v>
      </c>
      <c r="C447" s="627" t="s">
        <v>555</v>
      </c>
      <c r="D447" s="628" t="s">
        <v>556</v>
      </c>
      <c r="E447" s="627" t="s">
        <v>4212</v>
      </c>
      <c r="F447" s="628" t="s">
        <v>4213</v>
      </c>
      <c r="G447" s="627" t="s">
        <v>4828</v>
      </c>
      <c r="H447" s="627" t="s">
        <v>4829</v>
      </c>
      <c r="I447" s="629">
        <v>3153.0784474863517</v>
      </c>
      <c r="J447" s="629">
        <v>16</v>
      </c>
      <c r="K447" s="630">
        <v>50449.256289398923</v>
      </c>
    </row>
    <row r="448" spans="1:11" ht="14.4" customHeight="1" x14ac:dyDescent="0.3">
      <c r="A448" s="625" t="s">
        <v>535</v>
      </c>
      <c r="B448" s="626" t="s">
        <v>537</v>
      </c>
      <c r="C448" s="627" t="s">
        <v>555</v>
      </c>
      <c r="D448" s="628" t="s">
        <v>556</v>
      </c>
      <c r="E448" s="627" t="s">
        <v>4212</v>
      </c>
      <c r="F448" s="628" t="s">
        <v>4213</v>
      </c>
      <c r="G448" s="627" t="s">
        <v>4830</v>
      </c>
      <c r="H448" s="627" t="s">
        <v>4831</v>
      </c>
      <c r="I448" s="629">
        <v>4076.1269762293227</v>
      </c>
      <c r="J448" s="629">
        <v>7</v>
      </c>
      <c r="K448" s="630">
        <v>28532.888939529159</v>
      </c>
    </row>
    <row r="449" spans="1:11" ht="14.4" customHeight="1" x14ac:dyDescent="0.3">
      <c r="A449" s="625" t="s">
        <v>535</v>
      </c>
      <c r="B449" s="626" t="s">
        <v>537</v>
      </c>
      <c r="C449" s="627" t="s">
        <v>555</v>
      </c>
      <c r="D449" s="628" t="s">
        <v>556</v>
      </c>
      <c r="E449" s="627" t="s">
        <v>4212</v>
      </c>
      <c r="F449" s="628" t="s">
        <v>4213</v>
      </c>
      <c r="G449" s="627" t="s">
        <v>4832</v>
      </c>
      <c r="H449" s="627" t="s">
        <v>4833</v>
      </c>
      <c r="I449" s="629">
        <v>4076.1269120375764</v>
      </c>
      <c r="J449" s="629">
        <v>5</v>
      </c>
      <c r="K449" s="630">
        <v>20380.634576914672</v>
      </c>
    </row>
    <row r="450" spans="1:11" ht="14.4" customHeight="1" x14ac:dyDescent="0.3">
      <c r="A450" s="625" t="s">
        <v>535</v>
      </c>
      <c r="B450" s="626" t="s">
        <v>537</v>
      </c>
      <c r="C450" s="627" t="s">
        <v>555</v>
      </c>
      <c r="D450" s="628" t="s">
        <v>556</v>
      </c>
      <c r="E450" s="627" t="s">
        <v>4212</v>
      </c>
      <c r="F450" s="628" t="s">
        <v>4213</v>
      </c>
      <c r="G450" s="627" t="s">
        <v>4834</v>
      </c>
      <c r="H450" s="627" t="s">
        <v>4835</v>
      </c>
      <c r="I450" s="629">
        <v>4203.7213947849268</v>
      </c>
      <c r="J450" s="629">
        <v>5</v>
      </c>
      <c r="K450" s="630">
        <v>21018.607141020719</v>
      </c>
    </row>
    <row r="451" spans="1:11" ht="14.4" customHeight="1" x14ac:dyDescent="0.3">
      <c r="A451" s="625" t="s">
        <v>535</v>
      </c>
      <c r="B451" s="626" t="s">
        <v>537</v>
      </c>
      <c r="C451" s="627" t="s">
        <v>555</v>
      </c>
      <c r="D451" s="628" t="s">
        <v>556</v>
      </c>
      <c r="E451" s="627" t="s">
        <v>4212</v>
      </c>
      <c r="F451" s="628" t="s">
        <v>4213</v>
      </c>
      <c r="G451" s="627" t="s">
        <v>4836</v>
      </c>
      <c r="H451" s="627" t="s">
        <v>4837</v>
      </c>
      <c r="I451" s="629">
        <v>2847.3125000000036</v>
      </c>
      <c r="J451" s="629">
        <v>6</v>
      </c>
      <c r="K451" s="630">
        <v>17083.875000000022</v>
      </c>
    </row>
    <row r="452" spans="1:11" ht="14.4" customHeight="1" x14ac:dyDescent="0.3">
      <c r="A452" s="625" t="s">
        <v>535</v>
      </c>
      <c r="B452" s="626" t="s">
        <v>537</v>
      </c>
      <c r="C452" s="627" t="s">
        <v>555</v>
      </c>
      <c r="D452" s="628" t="s">
        <v>556</v>
      </c>
      <c r="E452" s="627" t="s">
        <v>4212</v>
      </c>
      <c r="F452" s="628" t="s">
        <v>4213</v>
      </c>
      <c r="G452" s="627" t="s">
        <v>4838</v>
      </c>
      <c r="H452" s="627" t="s">
        <v>4839</v>
      </c>
      <c r="I452" s="629">
        <v>4637.0828201228796</v>
      </c>
      <c r="J452" s="629">
        <v>1</v>
      </c>
      <c r="K452" s="630">
        <v>4637.0828201228796</v>
      </c>
    </row>
    <row r="453" spans="1:11" ht="14.4" customHeight="1" x14ac:dyDescent="0.3">
      <c r="A453" s="625" t="s">
        <v>535</v>
      </c>
      <c r="B453" s="626" t="s">
        <v>537</v>
      </c>
      <c r="C453" s="627" t="s">
        <v>555</v>
      </c>
      <c r="D453" s="628" t="s">
        <v>556</v>
      </c>
      <c r="E453" s="627" t="s">
        <v>4212</v>
      </c>
      <c r="F453" s="628" t="s">
        <v>4213</v>
      </c>
      <c r="G453" s="627" t="s">
        <v>4840</v>
      </c>
      <c r="H453" s="627" t="s">
        <v>4841</v>
      </c>
      <c r="I453" s="629">
        <v>28743.247310513201</v>
      </c>
      <c r="J453" s="629">
        <v>1</v>
      </c>
      <c r="K453" s="630">
        <v>28743.247310513201</v>
      </c>
    </row>
    <row r="454" spans="1:11" ht="14.4" customHeight="1" x14ac:dyDescent="0.3">
      <c r="A454" s="625" t="s">
        <v>535</v>
      </c>
      <c r="B454" s="626" t="s">
        <v>537</v>
      </c>
      <c r="C454" s="627" t="s">
        <v>555</v>
      </c>
      <c r="D454" s="628" t="s">
        <v>556</v>
      </c>
      <c r="E454" s="627" t="s">
        <v>4212</v>
      </c>
      <c r="F454" s="628" t="s">
        <v>4213</v>
      </c>
      <c r="G454" s="627" t="s">
        <v>4842</v>
      </c>
      <c r="H454" s="627" t="s">
        <v>4843</v>
      </c>
      <c r="I454" s="629">
        <v>4572.7112186629856</v>
      </c>
      <c r="J454" s="629">
        <v>2</v>
      </c>
      <c r="K454" s="630">
        <v>9145.4224373259713</v>
      </c>
    </row>
    <row r="455" spans="1:11" ht="14.4" customHeight="1" x14ac:dyDescent="0.3">
      <c r="A455" s="625" t="s">
        <v>535</v>
      </c>
      <c r="B455" s="626" t="s">
        <v>537</v>
      </c>
      <c r="C455" s="627" t="s">
        <v>555</v>
      </c>
      <c r="D455" s="628" t="s">
        <v>556</v>
      </c>
      <c r="E455" s="627" t="s">
        <v>4212</v>
      </c>
      <c r="F455" s="628" t="s">
        <v>4213</v>
      </c>
      <c r="G455" s="627" t="s">
        <v>4844</v>
      </c>
      <c r="H455" s="627" t="s">
        <v>4845</v>
      </c>
      <c r="I455" s="629">
        <v>4973.8863598571606</v>
      </c>
      <c r="J455" s="629">
        <v>36</v>
      </c>
      <c r="K455" s="630">
        <v>179059.9082902607</v>
      </c>
    </row>
    <row r="456" spans="1:11" ht="14.4" customHeight="1" x14ac:dyDescent="0.3">
      <c r="A456" s="625" t="s">
        <v>535</v>
      </c>
      <c r="B456" s="626" t="s">
        <v>537</v>
      </c>
      <c r="C456" s="627" t="s">
        <v>555</v>
      </c>
      <c r="D456" s="628" t="s">
        <v>556</v>
      </c>
      <c r="E456" s="627" t="s">
        <v>4212</v>
      </c>
      <c r="F456" s="628" t="s">
        <v>4213</v>
      </c>
      <c r="G456" s="627" t="s">
        <v>4846</v>
      </c>
      <c r="H456" s="627" t="s">
        <v>4847</v>
      </c>
      <c r="I456" s="629">
        <v>4532.478225349666</v>
      </c>
      <c r="J456" s="629">
        <v>3</v>
      </c>
      <c r="K456" s="630">
        <v>13597.434676048999</v>
      </c>
    </row>
    <row r="457" spans="1:11" ht="14.4" customHeight="1" x14ac:dyDescent="0.3">
      <c r="A457" s="625" t="s">
        <v>535</v>
      </c>
      <c r="B457" s="626" t="s">
        <v>537</v>
      </c>
      <c r="C457" s="627" t="s">
        <v>555</v>
      </c>
      <c r="D457" s="628" t="s">
        <v>556</v>
      </c>
      <c r="E457" s="627" t="s">
        <v>4212</v>
      </c>
      <c r="F457" s="628" t="s">
        <v>4213</v>
      </c>
      <c r="G457" s="627" t="s">
        <v>4848</v>
      </c>
      <c r="H457" s="627" t="s">
        <v>4849</v>
      </c>
      <c r="I457" s="629">
        <v>4572.7109974275781</v>
      </c>
      <c r="J457" s="629">
        <v>6</v>
      </c>
      <c r="K457" s="630">
        <v>27436.265984565467</v>
      </c>
    </row>
    <row r="458" spans="1:11" ht="14.4" customHeight="1" x14ac:dyDescent="0.3">
      <c r="A458" s="625" t="s">
        <v>535</v>
      </c>
      <c r="B458" s="626" t="s">
        <v>537</v>
      </c>
      <c r="C458" s="627" t="s">
        <v>555</v>
      </c>
      <c r="D458" s="628" t="s">
        <v>556</v>
      </c>
      <c r="E458" s="627" t="s">
        <v>4212</v>
      </c>
      <c r="F458" s="628" t="s">
        <v>4213</v>
      </c>
      <c r="G458" s="627" t="s">
        <v>4850</v>
      </c>
      <c r="H458" s="627" t="s">
        <v>4851</v>
      </c>
      <c r="I458" s="629">
        <v>1440.3235212023301</v>
      </c>
      <c r="J458" s="629">
        <v>3</v>
      </c>
      <c r="K458" s="630">
        <v>4320.9705636069903</v>
      </c>
    </row>
    <row r="459" spans="1:11" ht="14.4" customHeight="1" x14ac:dyDescent="0.3">
      <c r="A459" s="625" t="s">
        <v>535</v>
      </c>
      <c r="B459" s="626" t="s">
        <v>537</v>
      </c>
      <c r="C459" s="627" t="s">
        <v>555</v>
      </c>
      <c r="D459" s="628" t="s">
        <v>556</v>
      </c>
      <c r="E459" s="627" t="s">
        <v>4212</v>
      </c>
      <c r="F459" s="628" t="s">
        <v>4213</v>
      </c>
      <c r="G459" s="627" t="s">
        <v>4852</v>
      </c>
      <c r="H459" s="627" t="s">
        <v>4853</v>
      </c>
      <c r="I459" s="629">
        <v>28743.248129927299</v>
      </c>
      <c r="J459" s="629">
        <v>2</v>
      </c>
      <c r="K459" s="630">
        <v>57486.496259854597</v>
      </c>
    </row>
    <row r="460" spans="1:11" ht="14.4" customHeight="1" x14ac:dyDescent="0.3">
      <c r="A460" s="625" t="s">
        <v>535</v>
      </c>
      <c r="B460" s="626" t="s">
        <v>537</v>
      </c>
      <c r="C460" s="627" t="s">
        <v>555</v>
      </c>
      <c r="D460" s="628" t="s">
        <v>556</v>
      </c>
      <c r="E460" s="627" t="s">
        <v>4212</v>
      </c>
      <c r="F460" s="628" t="s">
        <v>4213</v>
      </c>
      <c r="G460" s="627" t="s">
        <v>4854</v>
      </c>
      <c r="H460" s="627" t="s">
        <v>4855</v>
      </c>
      <c r="I460" s="629">
        <v>20234.648146457501</v>
      </c>
      <c r="J460" s="629">
        <v>1</v>
      </c>
      <c r="K460" s="630">
        <v>20234.649009217301</v>
      </c>
    </row>
    <row r="461" spans="1:11" ht="14.4" customHeight="1" x14ac:dyDescent="0.3">
      <c r="A461" s="625" t="s">
        <v>535</v>
      </c>
      <c r="B461" s="626" t="s">
        <v>537</v>
      </c>
      <c r="C461" s="627" t="s">
        <v>555</v>
      </c>
      <c r="D461" s="628" t="s">
        <v>556</v>
      </c>
      <c r="E461" s="627" t="s">
        <v>4212</v>
      </c>
      <c r="F461" s="628" t="s">
        <v>4213</v>
      </c>
      <c r="G461" s="627" t="s">
        <v>4856</v>
      </c>
      <c r="H461" s="627" t="s">
        <v>4857</v>
      </c>
      <c r="I461" s="629">
        <v>28743.248223341401</v>
      </c>
      <c r="J461" s="629">
        <v>1</v>
      </c>
      <c r="K461" s="630">
        <v>28743.248223341401</v>
      </c>
    </row>
    <row r="462" spans="1:11" ht="14.4" customHeight="1" x14ac:dyDescent="0.3">
      <c r="A462" s="625" t="s">
        <v>535</v>
      </c>
      <c r="B462" s="626" t="s">
        <v>537</v>
      </c>
      <c r="C462" s="627" t="s">
        <v>555</v>
      </c>
      <c r="D462" s="628" t="s">
        <v>556</v>
      </c>
      <c r="E462" s="627" t="s">
        <v>4212</v>
      </c>
      <c r="F462" s="628" t="s">
        <v>4213</v>
      </c>
      <c r="G462" s="627" t="s">
        <v>4858</v>
      </c>
      <c r="H462" s="627" t="s">
        <v>4859</v>
      </c>
      <c r="I462" s="629">
        <v>28743.247310513201</v>
      </c>
      <c r="J462" s="629">
        <v>1</v>
      </c>
      <c r="K462" s="630">
        <v>28743.247310513201</v>
      </c>
    </row>
    <row r="463" spans="1:11" ht="14.4" customHeight="1" x14ac:dyDescent="0.3">
      <c r="A463" s="625" t="s">
        <v>535</v>
      </c>
      <c r="B463" s="626" t="s">
        <v>537</v>
      </c>
      <c r="C463" s="627" t="s">
        <v>555</v>
      </c>
      <c r="D463" s="628" t="s">
        <v>556</v>
      </c>
      <c r="E463" s="627" t="s">
        <v>4212</v>
      </c>
      <c r="F463" s="628" t="s">
        <v>4213</v>
      </c>
      <c r="G463" s="627" t="s">
        <v>4860</v>
      </c>
      <c r="H463" s="627" t="s">
        <v>4861</v>
      </c>
      <c r="I463" s="629">
        <v>11535.232370364</v>
      </c>
      <c r="J463" s="629">
        <v>2</v>
      </c>
      <c r="K463" s="630">
        <v>23070.464740727999</v>
      </c>
    </row>
    <row r="464" spans="1:11" ht="14.4" customHeight="1" x14ac:dyDescent="0.3">
      <c r="A464" s="625" t="s">
        <v>535</v>
      </c>
      <c r="B464" s="626" t="s">
        <v>537</v>
      </c>
      <c r="C464" s="627" t="s">
        <v>555</v>
      </c>
      <c r="D464" s="628" t="s">
        <v>556</v>
      </c>
      <c r="E464" s="627" t="s">
        <v>4212</v>
      </c>
      <c r="F464" s="628" t="s">
        <v>4213</v>
      </c>
      <c r="G464" s="627" t="s">
        <v>4862</v>
      </c>
      <c r="H464" s="627" t="s">
        <v>4863</v>
      </c>
      <c r="I464" s="629">
        <v>3576.4400000000101</v>
      </c>
      <c r="J464" s="629">
        <v>2</v>
      </c>
      <c r="K464" s="630">
        <v>7152.8800000000201</v>
      </c>
    </row>
    <row r="465" spans="1:11" ht="14.4" customHeight="1" x14ac:dyDescent="0.3">
      <c r="A465" s="625" t="s">
        <v>535</v>
      </c>
      <c r="B465" s="626" t="s">
        <v>537</v>
      </c>
      <c r="C465" s="627" t="s">
        <v>555</v>
      </c>
      <c r="D465" s="628" t="s">
        <v>556</v>
      </c>
      <c r="E465" s="627" t="s">
        <v>4212</v>
      </c>
      <c r="F465" s="628" t="s">
        <v>4213</v>
      </c>
      <c r="G465" s="627" t="s">
        <v>4864</v>
      </c>
      <c r="H465" s="627" t="s">
        <v>4865</v>
      </c>
      <c r="I465" s="629">
        <v>11535.232052536699</v>
      </c>
      <c r="J465" s="629">
        <v>1</v>
      </c>
      <c r="K465" s="630">
        <v>11535.232052536699</v>
      </c>
    </row>
    <row r="466" spans="1:11" ht="14.4" customHeight="1" x14ac:dyDescent="0.3">
      <c r="A466" s="625" t="s">
        <v>535</v>
      </c>
      <c r="B466" s="626" t="s">
        <v>537</v>
      </c>
      <c r="C466" s="627" t="s">
        <v>555</v>
      </c>
      <c r="D466" s="628" t="s">
        <v>556</v>
      </c>
      <c r="E466" s="627" t="s">
        <v>4212</v>
      </c>
      <c r="F466" s="628" t="s">
        <v>4213</v>
      </c>
      <c r="G466" s="627" t="s">
        <v>4866</v>
      </c>
      <c r="H466" s="627" t="s">
        <v>4867</v>
      </c>
      <c r="I466" s="629">
        <v>266.68399343934004</v>
      </c>
      <c r="J466" s="629">
        <v>39</v>
      </c>
      <c r="K466" s="630">
        <v>10400.675683215766</v>
      </c>
    </row>
    <row r="467" spans="1:11" ht="14.4" customHeight="1" x14ac:dyDescent="0.3">
      <c r="A467" s="625" t="s">
        <v>535</v>
      </c>
      <c r="B467" s="626" t="s">
        <v>537</v>
      </c>
      <c r="C467" s="627" t="s">
        <v>555</v>
      </c>
      <c r="D467" s="628" t="s">
        <v>556</v>
      </c>
      <c r="E467" s="627" t="s">
        <v>4212</v>
      </c>
      <c r="F467" s="628" t="s">
        <v>4213</v>
      </c>
      <c r="G467" s="627" t="s">
        <v>4868</v>
      </c>
      <c r="H467" s="627" t="s">
        <v>4869</v>
      </c>
      <c r="I467" s="629">
        <v>11210.65</v>
      </c>
      <c r="J467" s="629">
        <v>2</v>
      </c>
      <c r="K467" s="630">
        <v>22421.3</v>
      </c>
    </row>
    <row r="468" spans="1:11" ht="14.4" customHeight="1" x14ac:dyDescent="0.3">
      <c r="A468" s="625" t="s">
        <v>535</v>
      </c>
      <c r="B468" s="626" t="s">
        <v>537</v>
      </c>
      <c r="C468" s="627" t="s">
        <v>555</v>
      </c>
      <c r="D468" s="628" t="s">
        <v>556</v>
      </c>
      <c r="E468" s="627" t="s">
        <v>4212</v>
      </c>
      <c r="F468" s="628" t="s">
        <v>4213</v>
      </c>
      <c r="G468" s="627" t="s">
        <v>4870</v>
      </c>
      <c r="H468" s="627" t="s">
        <v>4871</v>
      </c>
      <c r="I468" s="629">
        <v>4541.2</v>
      </c>
      <c r="J468" s="629">
        <v>1</v>
      </c>
      <c r="K468" s="630">
        <v>4541.2</v>
      </c>
    </row>
    <row r="469" spans="1:11" ht="14.4" customHeight="1" x14ac:dyDescent="0.3">
      <c r="A469" s="625" t="s">
        <v>535</v>
      </c>
      <c r="B469" s="626" t="s">
        <v>537</v>
      </c>
      <c r="C469" s="627" t="s">
        <v>557</v>
      </c>
      <c r="D469" s="628" t="s">
        <v>558</v>
      </c>
      <c r="E469" s="627" t="s">
        <v>4192</v>
      </c>
      <c r="F469" s="628" t="s">
        <v>4193</v>
      </c>
      <c r="G469" s="627" t="s">
        <v>4558</v>
      </c>
      <c r="H469" s="627" t="s">
        <v>4559</v>
      </c>
      <c r="I469" s="629">
        <v>4.322222222222222</v>
      </c>
      <c r="J469" s="629">
        <v>216</v>
      </c>
      <c r="K469" s="630">
        <v>933.60000000000014</v>
      </c>
    </row>
    <row r="470" spans="1:11" ht="14.4" customHeight="1" x14ac:dyDescent="0.3">
      <c r="A470" s="625" t="s">
        <v>535</v>
      </c>
      <c r="B470" s="626" t="s">
        <v>537</v>
      </c>
      <c r="C470" s="627" t="s">
        <v>557</v>
      </c>
      <c r="D470" s="628" t="s">
        <v>558</v>
      </c>
      <c r="E470" s="627" t="s">
        <v>4192</v>
      </c>
      <c r="F470" s="628" t="s">
        <v>4193</v>
      </c>
      <c r="G470" s="627" t="s">
        <v>4218</v>
      </c>
      <c r="H470" s="627" t="s">
        <v>4219</v>
      </c>
      <c r="I470" s="629">
        <v>34.864999999999995</v>
      </c>
      <c r="J470" s="629">
        <v>36</v>
      </c>
      <c r="K470" s="630">
        <v>1257.31</v>
      </c>
    </row>
    <row r="471" spans="1:11" ht="14.4" customHeight="1" x14ac:dyDescent="0.3">
      <c r="A471" s="625" t="s">
        <v>535</v>
      </c>
      <c r="B471" s="626" t="s">
        <v>537</v>
      </c>
      <c r="C471" s="627" t="s">
        <v>557</v>
      </c>
      <c r="D471" s="628" t="s">
        <v>558</v>
      </c>
      <c r="E471" s="627" t="s">
        <v>4192</v>
      </c>
      <c r="F471" s="628" t="s">
        <v>4193</v>
      </c>
      <c r="G471" s="627" t="s">
        <v>4872</v>
      </c>
      <c r="H471" s="627" t="s">
        <v>4873</v>
      </c>
      <c r="I471" s="629">
        <v>5.37</v>
      </c>
      <c r="J471" s="629">
        <v>48</v>
      </c>
      <c r="K471" s="630">
        <v>257.62</v>
      </c>
    </row>
    <row r="472" spans="1:11" ht="14.4" customHeight="1" x14ac:dyDescent="0.3">
      <c r="A472" s="625" t="s">
        <v>535</v>
      </c>
      <c r="B472" s="626" t="s">
        <v>537</v>
      </c>
      <c r="C472" s="627" t="s">
        <v>557</v>
      </c>
      <c r="D472" s="628" t="s">
        <v>558</v>
      </c>
      <c r="E472" s="627" t="s">
        <v>4192</v>
      </c>
      <c r="F472" s="628" t="s">
        <v>4193</v>
      </c>
      <c r="G472" s="627" t="s">
        <v>4226</v>
      </c>
      <c r="H472" s="627" t="s">
        <v>4227</v>
      </c>
      <c r="I472" s="629">
        <v>7.31</v>
      </c>
      <c r="J472" s="629">
        <v>10</v>
      </c>
      <c r="K472" s="630">
        <v>73.099999999999994</v>
      </c>
    </row>
    <row r="473" spans="1:11" ht="14.4" customHeight="1" x14ac:dyDescent="0.3">
      <c r="A473" s="625" t="s">
        <v>535</v>
      </c>
      <c r="B473" s="626" t="s">
        <v>537</v>
      </c>
      <c r="C473" s="627" t="s">
        <v>557</v>
      </c>
      <c r="D473" s="628" t="s">
        <v>558</v>
      </c>
      <c r="E473" s="627" t="s">
        <v>4192</v>
      </c>
      <c r="F473" s="628" t="s">
        <v>4193</v>
      </c>
      <c r="G473" s="627" t="s">
        <v>4874</v>
      </c>
      <c r="H473" s="627" t="s">
        <v>4875</v>
      </c>
      <c r="I473" s="629">
        <v>0.40000000000000008</v>
      </c>
      <c r="J473" s="629">
        <v>5800</v>
      </c>
      <c r="K473" s="630">
        <v>2320</v>
      </c>
    </row>
    <row r="474" spans="1:11" ht="14.4" customHeight="1" x14ac:dyDescent="0.3">
      <c r="A474" s="625" t="s">
        <v>535</v>
      </c>
      <c r="B474" s="626" t="s">
        <v>537</v>
      </c>
      <c r="C474" s="627" t="s">
        <v>557</v>
      </c>
      <c r="D474" s="628" t="s">
        <v>558</v>
      </c>
      <c r="E474" s="627" t="s">
        <v>4192</v>
      </c>
      <c r="F474" s="628" t="s">
        <v>4193</v>
      </c>
      <c r="G474" s="627" t="s">
        <v>4876</v>
      </c>
      <c r="H474" s="627" t="s">
        <v>4877</v>
      </c>
      <c r="I474" s="629">
        <v>87.785000000000011</v>
      </c>
      <c r="J474" s="629">
        <v>70</v>
      </c>
      <c r="K474" s="630">
        <v>5919.1</v>
      </c>
    </row>
    <row r="475" spans="1:11" ht="14.4" customHeight="1" x14ac:dyDescent="0.3">
      <c r="A475" s="625" t="s">
        <v>535</v>
      </c>
      <c r="B475" s="626" t="s">
        <v>537</v>
      </c>
      <c r="C475" s="627" t="s">
        <v>557</v>
      </c>
      <c r="D475" s="628" t="s">
        <v>558</v>
      </c>
      <c r="E475" s="627" t="s">
        <v>4192</v>
      </c>
      <c r="F475" s="628" t="s">
        <v>4193</v>
      </c>
      <c r="G475" s="627" t="s">
        <v>4878</v>
      </c>
      <c r="H475" s="627" t="s">
        <v>4879</v>
      </c>
      <c r="I475" s="629">
        <v>68.58</v>
      </c>
      <c r="J475" s="629">
        <v>100</v>
      </c>
      <c r="K475" s="630">
        <v>6858</v>
      </c>
    </row>
    <row r="476" spans="1:11" ht="14.4" customHeight="1" x14ac:dyDescent="0.3">
      <c r="A476" s="625" t="s">
        <v>535</v>
      </c>
      <c r="B476" s="626" t="s">
        <v>537</v>
      </c>
      <c r="C476" s="627" t="s">
        <v>557</v>
      </c>
      <c r="D476" s="628" t="s">
        <v>558</v>
      </c>
      <c r="E476" s="627" t="s">
        <v>4192</v>
      </c>
      <c r="F476" s="628" t="s">
        <v>4193</v>
      </c>
      <c r="G476" s="627" t="s">
        <v>4880</v>
      </c>
      <c r="H476" s="627" t="s">
        <v>4881</v>
      </c>
      <c r="I476" s="629">
        <v>2.2828571428571425</v>
      </c>
      <c r="J476" s="629">
        <v>2800</v>
      </c>
      <c r="K476" s="630">
        <v>6392</v>
      </c>
    </row>
    <row r="477" spans="1:11" ht="14.4" customHeight="1" x14ac:dyDescent="0.3">
      <c r="A477" s="625" t="s">
        <v>535</v>
      </c>
      <c r="B477" s="626" t="s">
        <v>537</v>
      </c>
      <c r="C477" s="627" t="s">
        <v>557</v>
      </c>
      <c r="D477" s="628" t="s">
        <v>558</v>
      </c>
      <c r="E477" s="627" t="s">
        <v>4192</v>
      </c>
      <c r="F477" s="628" t="s">
        <v>4193</v>
      </c>
      <c r="G477" s="627" t="s">
        <v>4882</v>
      </c>
      <c r="H477" s="627" t="s">
        <v>4883</v>
      </c>
      <c r="I477" s="629">
        <v>476.41374999999999</v>
      </c>
      <c r="J477" s="629">
        <v>11</v>
      </c>
      <c r="K477" s="630">
        <v>5167.3099999999995</v>
      </c>
    </row>
    <row r="478" spans="1:11" ht="14.4" customHeight="1" x14ac:dyDescent="0.3">
      <c r="A478" s="625" t="s">
        <v>535</v>
      </c>
      <c r="B478" s="626" t="s">
        <v>537</v>
      </c>
      <c r="C478" s="627" t="s">
        <v>557</v>
      </c>
      <c r="D478" s="628" t="s">
        <v>558</v>
      </c>
      <c r="E478" s="627" t="s">
        <v>4192</v>
      </c>
      <c r="F478" s="628" t="s">
        <v>4193</v>
      </c>
      <c r="G478" s="627" t="s">
        <v>4570</v>
      </c>
      <c r="H478" s="627" t="s">
        <v>4571</v>
      </c>
      <c r="I478" s="629">
        <v>0.24750000000000003</v>
      </c>
      <c r="J478" s="629">
        <v>8000</v>
      </c>
      <c r="K478" s="630">
        <v>1980</v>
      </c>
    </row>
    <row r="479" spans="1:11" ht="14.4" customHeight="1" x14ac:dyDescent="0.3">
      <c r="A479" s="625" t="s">
        <v>535</v>
      </c>
      <c r="B479" s="626" t="s">
        <v>537</v>
      </c>
      <c r="C479" s="627" t="s">
        <v>557</v>
      </c>
      <c r="D479" s="628" t="s">
        <v>558</v>
      </c>
      <c r="E479" s="627" t="s">
        <v>4192</v>
      </c>
      <c r="F479" s="628" t="s">
        <v>4193</v>
      </c>
      <c r="G479" s="627" t="s">
        <v>4246</v>
      </c>
      <c r="H479" s="627" t="s">
        <v>4247</v>
      </c>
      <c r="I479" s="629">
        <v>61.23</v>
      </c>
      <c r="J479" s="629">
        <v>1</v>
      </c>
      <c r="K479" s="630">
        <v>61.23</v>
      </c>
    </row>
    <row r="480" spans="1:11" ht="14.4" customHeight="1" x14ac:dyDescent="0.3">
      <c r="A480" s="625" t="s">
        <v>535</v>
      </c>
      <c r="B480" s="626" t="s">
        <v>537</v>
      </c>
      <c r="C480" s="627" t="s">
        <v>557</v>
      </c>
      <c r="D480" s="628" t="s">
        <v>558</v>
      </c>
      <c r="E480" s="627" t="s">
        <v>4192</v>
      </c>
      <c r="F480" s="628" t="s">
        <v>4193</v>
      </c>
      <c r="G480" s="627" t="s">
        <v>4252</v>
      </c>
      <c r="H480" s="627" t="s">
        <v>4253</v>
      </c>
      <c r="I480" s="629">
        <v>1.5237500000000002</v>
      </c>
      <c r="J480" s="629">
        <v>1450</v>
      </c>
      <c r="K480" s="630">
        <v>2198.5</v>
      </c>
    </row>
    <row r="481" spans="1:11" ht="14.4" customHeight="1" x14ac:dyDescent="0.3">
      <c r="A481" s="625" t="s">
        <v>535</v>
      </c>
      <c r="B481" s="626" t="s">
        <v>537</v>
      </c>
      <c r="C481" s="627" t="s">
        <v>557</v>
      </c>
      <c r="D481" s="628" t="s">
        <v>558</v>
      </c>
      <c r="E481" s="627" t="s">
        <v>4192</v>
      </c>
      <c r="F481" s="628" t="s">
        <v>4193</v>
      </c>
      <c r="G481" s="627" t="s">
        <v>4258</v>
      </c>
      <c r="H481" s="627" t="s">
        <v>4259</v>
      </c>
      <c r="I481" s="629">
        <v>3.1233333333333331</v>
      </c>
      <c r="J481" s="629">
        <v>600</v>
      </c>
      <c r="K481" s="630">
        <v>1874</v>
      </c>
    </row>
    <row r="482" spans="1:11" ht="14.4" customHeight="1" x14ac:dyDescent="0.3">
      <c r="A482" s="625" t="s">
        <v>535</v>
      </c>
      <c r="B482" s="626" t="s">
        <v>537</v>
      </c>
      <c r="C482" s="627" t="s">
        <v>557</v>
      </c>
      <c r="D482" s="628" t="s">
        <v>558</v>
      </c>
      <c r="E482" s="627" t="s">
        <v>4192</v>
      </c>
      <c r="F482" s="628" t="s">
        <v>4193</v>
      </c>
      <c r="G482" s="627" t="s">
        <v>4884</v>
      </c>
      <c r="H482" s="627" t="s">
        <v>4885</v>
      </c>
      <c r="I482" s="629">
        <v>3</v>
      </c>
      <c r="J482" s="629">
        <v>100</v>
      </c>
      <c r="K482" s="630">
        <v>300</v>
      </c>
    </row>
    <row r="483" spans="1:11" ht="14.4" customHeight="1" x14ac:dyDescent="0.3">
      <c r="A483" s="625" t="s">
        <v>535</v>
      </c>
      <c r="B483" s="626" t="s">
        <v>537</v>
      </c>
      <c r="C483" s="627" t="s">
        <v>557</v>
      </c>
      <c r="D483" s="628" t="s">
        <v>558</v>
      </c>
      <c r="E483" s="627" t="s">
        <v>4192</v>
      </c>
      <c r="F483" s="628" t="s">
        <v>4193</v>
      </c>
      <c r="G483" s="627" t="s">
        <v>4276</v>
      </c>
      <c r="H483" s="627" t="s">
        <v>4277</v>
      </c>
      <c r="I483" s="629">
        <v>9.98</v>
      </c>
      <c r="J483" s="629">
        <v>50</v>
      </c>
      <c r="K483" s="630">
        <v>499</v>
      </c>
    </row>
    <row r="484" spans="1:11" ht="14.4" customHeight="1" x14ac:dyDescent="0.3">
      <c r="A484" s="625" t="s">
        <v>535</v>
      </c>
      <c r="B484" s="626" t="s">
        <v>537</v>
      </c>
      <c r="C484" s="627" t="s">
        <v>557</v>
      </c>
      <c r="D484" s="628" t="s">
        <v>558</v>
      </c>
      <c r="E484" s="627" t="s">
        <v>4192</v>
      </c>
      <c r="F484" s="628" t="s">
        <v>4193</v>
      </c>
      <c r="G484" s="627" t="s">
        <v>4282</v>
      </c>
      <c r="H484" s="627" t="s">
        <v>4283</v>
      </c>
      <c r="I484" s="629">
        <v>98.435000000000002</v>
      </c>
      <c r="J484" s="629">
        <v>6</v>
      </c>
      <c r="K484" s="630">
        <v>590.87</v>
      </c>
    </row>
    <row r="485" spans="1:11" ht="14.4" customHeight="1" x14ac:dyDescent="0.3">
      <c r="A485" s="625" t="s">
        <v>535</v>
      </c>
      <c r="B485" s="626" t="s">
        <v>537</v>
      </c>
      <c r="C485" s="627" t="s">
        <v>557</v>
      </c>
      <c r="D485" s="628" t="s">
        <v>558</v>
      </c>
      <c r="E485" s="627" t="s">
        <v>4192</v>
      </c>
      <c r="F485" s="628" t="s">
        <v>4193</v>
      </c>
      <c r="G485" s="627" t="s">
        <v>4886</v>
      </c>
      <c r="H485" s="627" t="s">
        <v>4887</v>
      </c>
      <c r="I485" s="629">
        <v>9.9357142857142833</v>
      </c>
      <c r="J485" s="629">
        <v>19600</v>
      </c>
      <c r="K485" s="630">
        <v>193443.38</v>
      </c>
    </row>
    <row r="486" spans="1:11" ht="14.4" customHeight="1" x14ac:dyDescent="0.3">
      <c r="A486" s="625" t="s">
        <v>535</v>
      </c>
      <c r="B486" s="626" t="s">
        <v>537</v>
      </c>
      <c r="C486" s="627" t="s">
        <v>557</v>
      </c>
      <c r="D486" s="628" t="s">
        <v>558</v>
      </c>
      <c r="E486" s="627" t="s">
        <v>4192</v>
      </c>
      <c r="F486" s="628" t="s">
        <v>4193</v>
      </c>
      <c r="G486" s="627" t="s">
        <v>4296</v>
      </c>
      <c r="H486" s="627" t="s">
        <v>4297</v>
      </c>
      <c r="I486" s="629">
        <v>2.0612500000000002</v>
      </c>
      <c r="J486" s="629">
        <v>950</v>
      </c>
      <c r="K486" s="630">
        <v>1958.5</v>
      </c>
    </row>
    <row r="487" spans="1:11" ht="14.4" customHeight="1" x14ac:dyDescent="0.3">
      <c r="A487" s="625" t="s">
        <v>535</v>
      </c>
      <c r="B487" s="626" t="s">
        <v>537</v>
      </c>
      <c r="C487" s="627" t="s">
        <v>557</v>
      </c>
      <c r="D487" s="628" t="s">
        <v>558</v>
      </c>
      <c r="E487" s="627" t="s">
        <v>4192</v>
      </c>
      <c r="F487" s="628" t="s">
        <v>4193</v>
      </c>
      <c r="G487" s="627" t="s">
        <v>4298</v>
      </c>
      <c r="H487" s="627" t="s">
        <v>4299</v>
      </c>
      <c r="I487" s="629">
        <v>5.875</v>
      </c>
      <c r="J487" s="629">
        <v>750</v>
      </c>
      <c r="K487" s="630">
        <v>4406.5</v>
      </c>
    </row>
    <row r="488" spans="1:11" ht="14.4" customHeight="1" x14ac:dyDescent="0.3">
      <c r="A488" s="625" t="s">
        <v>535</v>
      </c>
      <c r="B488" s="626" t="s">
        <v>537</v>
      </c>
      <c r="C488" s="627" t="s">
        <v>557</v>
      </c>
      <c r="D488" s="628" t="s">
        <v>558</v>
      </c>
      <c r="E488" s="627" t="s">
        <v>4192</v>
      </c>
      <c r="F488" s="628" t="s">
        <v>4193</v>
      </c>
      <c r="G488" s="627" t="s">
        <v>4306</v>
      </c>
      <c r="H488" s="627" t="s">
        <v>4307</v>
      </c>
      <c r="I488" s="629">
        <v>1464.8</v>
      </c>
      <c r="J488" s="629">
        <v>5</v>
      </c>
      <c r="K488" s="630">
        <v>7324</v>
      </c>
    </row>
    <row r="489" spans="1:11" ht="14.4" customHeight="1" x14ac:dyDescent="0.3">
      <c r="A489" s="625" t="s">
        <v>535</v>
      </c>
      <c r="B489" s="626" t="s">
        <v>537</v>
      </c>
      <c r="C489" s="627" t="s">
        <v>557</v>
      </c>
      <c r="D489" s="628" t="s">
        <v>558</v>
      </c>
      <c r="E489" s="627" t="s">
        <v>4192</v>
      </c>
      <c r="F489" s="628" t="s">
        <v>4193</v>
      </c>
      <c r="G489" s="627" t="s">
        <v>4888</v>
      </c>
      <c r="H489" s="627" t="s">
        <v>4889</v>
      </c>
      <c r="I489" s="629">
        <v>111.2</v>
      </c>
      <c r="J489" s="629">
        <v>5</v>
      </c>
      <c r="K489" s="630">
        <v>556</v>
      </c>
    </row>
    <row r="490" spans="1:11" ht="14.4" customHeight="1" x14ac:dyDescent="0.3">
      <c r="A490" s="625" t="s">
        <v>535</v>
      </c>
      <c r="B490" s="626" t="s">
        <v>537</v>
      </c>
      <c r="C490" s="627" t="s">
        <v>557</v>
      </c>
      <c r="D490" s="628" t="s">
        <v>558</v>
      </c>
      <c r="E490" s="627" t="s">
        <v>4192</v>
      </c>
      <c r="F490" s="628" t="s">
        <v>4193</v>
      </c>
      <c r="G490" s="627" t="s">
        <v>4890</v>
      </c>
      <c r="H490" s="627" t="s">
        <v>4891</v>
      </c>
      <c r="I490" s="629">
        <v>0.32</v>
      </c>
      <c r="J490" s="629">
        <v>12000</v>
      </c>
      <c r="K490" s="630">
        <v>3864</v>
      </c>
    </row>
    <row r="491" spans="1:11" ht="14.4" customHeight="1" x14ac:dyDescent="0.3">
      <c r="A491" s="625" t="s">
        <v>535</v>
      </c>
      <c r="B491" s="626" t="s">
        <v>537</v>
      </c>
      <c r="C491" s="627" t="s">
        <v>557</v>
      </c>
      <c r="D491" s="628" t="s">
        <v>558</v>
      </c>
      <c r="E491" s="627" t="s">
        <v>4192</v>
      </c>
      <c r="F491" s="628" t="s">
        <v>4193</v>
      </c>
      <c r="G491" s="627" t="s">
        <v>4892</v>
      </c>
      <c r="H491" s="627" t="s">
        <v>4893</v>
      </c>
      <c r="I491" s="629">
        <v>138</v>
      </c>
      <c r="J491" s="629">
        <v>45</v>
      </c>
      <c r="K491" s="630">
        <v>6210</v>
      </c>
    </row>
    <row r="492" spans="1:11" ht="14.4" customHeight="1" x14ac:dyDescent="0.3">
      <c r="A492" s="625" t="s">
        <v>535</v>
      </c>
      <c r="B492" s="626" t="s">
        <v>537</v>
      </c>
      <c r="C492" s="627" t="s">
        <v>557</v>
      </c>
      <c r="D492" s="628" t="s">
        <v>558</v>
      </c>
      <c r="E492" s="627" t="s">
        <v>4192</v>
      </c>
      <c r="F492" s="628" t="s">
        <v>4193</v>
      </c>
      <c r="G492" s="627" t="s">
        <v>4894</v>
      </c>
      <c r="H492" s="627" t="s">
        <v>4895</v>
      </c>
      <c r="I492" s="629">
        <v>344.58</v>
      </c>
      <c r="J492" s="629">
        <v>10</v>
      </c>
      <c r="K492" s="630">
        <v>3445.81</v>
      </c>
    </row>
    <row r="493" spans="1:11" ht="14.4" customHeight="1" x14ac:dyDescent="0.3">
      <c r="A493" s="625" t="s">
        <v>535</v>
      </c>
      <c r="B493" s="626" t="s">
        <v>537</v>
      </c>
      <c r="C493" s="627" t="s">
        <v>557</v>
      </c>
      <c r="D493" s="628" t="s">
        <v>558</v>
      </c>
      <c r="E493" s="627" t="s">
        <v>4192</v>
      </c>
      <c r="F493" s="628" t="s">
        <v>4193</v>
      </c>
      <c r="G493" s="627" t="s">
        <v>4896</v>
      </c>
      <c r="H493" s="627" t="s">
        <v>4897</v>
      </c>
      <c r="I493" s="629">
        <v>138</v>
      </c>
      <c r="J493" s="629">
        <v>15</v>
      </c>
      <c r="K493" s="630">
        <v>2070</v>
      </c>
    </row>
    <row r="494" spans="1:11" ht="14.4" customHeight="1" x14ac:dyDescent="0.3">
      <c r="A494" s="625" t="s">
        <v>535</v>
      </c>
      <c r="B494" s="626" t="s">
        <v>537</v>
      </c>
      <c r="C494" s="627" t="s">
        <v>557</v>
      </c>
      <c r="D494" s="628" t="s">
        <v>558</v>
      </c>
      <c r="E494" s="627" t="s">
        <v>4194</v>
      </c>
      <c r="F494" s="628" t="s">
        <v>4195</v>
      </c>
      <c r="G494" s="627" t="s">
        <v>4898</v>
      </c>
      <c r="H494" s="627" t="s">
        <v>4899</v>
      </c>
      <c r="I494" s="629">
        <v>439.27</v>
      </c>
      <c r="J494" s="629">
        <v>6</v>
      </c>
      <c r="K494" s="630">
        <v>2635.59</v>
      </c>
    </row>
    <row r="495" spans="1:11" ht="14.4" customHeight="1" x14ac:dyDescent="0.3">
      <c r="A495" s="625" t="s">
        <v>535</v>
      </c>
      <c r="B495" s="626" t="s">
        <v>537</v>
      </c>
      <c r="C495" s="627" t="s">
        <v>557</v>
      </c>
      <c r="D495" s="628" t="s">
        <v>558</v>
      </c>
      <c r="E495" s="627" t="s">
        <v>4194</v>
      </c>
      <c r="F495" s="628" t="s">
        <v>4195</v>
      </c>
      <c r="G495" s="627" t="s">
        <v>4900</v>
      </c>
      <c r="H495" s="627" t="s">
        <v>4901</v>
      </c>
      <c r="I495" s="629">
        <v>7197.0411111111116</v>
      </c>
      <c r="J495" s="629">
        <v>87</v>
      </c>
      <c r="K495" s="630">
        <v>626306.44000000006</v>
      </c>
    </row>
    <row r="496" spans="1:11" ht="14.4" customHeight="1" x14ac:dyDescent="0.3">
      <c r="A496" s="625" t="s">
        <v>535</v>
      </c>
      <c r="B496" s="626" t="s">
        <v>537</v>
      </c>
      <c r="C496" s="627" t="s">
        <v>557</v>
      </c>
      <c r="D496" s="628" t="s">
        <v>558</v>
      </c>
      <c r="E496" s="627" t="s">
        <v>4194</v>
      </c>
      <c r="F496" s="628" t="s">
        <v>4195</v>
      </c>
      <c r="G496" s="627" t="s">
        <v>4902</v>
      </c>
      <c r="H496" s="627" t="s">
        <v>4903</v>
      </c>
      <c r="I496" s="629">
        <v>3224.8988888888889</v>
      </c>
      <c r="J496" s="629">
        <v>89</v>
      </c>
      <c r="K496" s="630">
        <v>287246.43000000005</v>
      </c>
    </row>
    <row r="497" spans="1:11" ht="14.4" customHeight="1" x14ac:dyDescent="0.3">
      <c r="A497" s="625" t="s">
        <v>535</v>
      </c>
      <c r="B497" s="626" t="s">
        <v>537</v>
      </c>
      <c r="C497" s="627" t="s">
        <v>557</v>
      </c>
      <c r="D497" s="628" t="s">
        <v>558</v>
      </c>
      <c r="E497" s="627" t="s">
        <v>4194</v>
      </c>
      <c r="F497" s="628" t="s">
        <v>4195</v>
      </c>
      <c r="G497" s="627" t="s">
        <v>4904</v>
      </c>
      <c r="H497" s="627" t="s">
        <v>4905</v>
      </c>
      <c r="I497" s="629">
        <v>2038.8481818181824</v>
      </c>
      <c r="J497" s="629">
        <v>223</v>
      </c>
      <c r="K497" s="630">
        <v>454462.93</v>
      </c>
    </row>
    <row r="498" spans="1:11" ht="14.4" customHeight="1" x14ac:dyDescent="0.3">
      <c r="A498" s="625" t="s">
        <v>535</v>
      </c>
      <c r="B498" s="626" t="s">
        <v>537</v>
      </c>
      <c r="C498" s="627" t="s">
        <v>557</v>
      </c>
      <c r="D498" s="628" t="s">
        <v>558</v>
      </c>
      <c r="E498" s="627" t="s">
        <v>4194</v>
      </c>
      <c r="F498" s="628" t="s">
        <v>4195</v>
      </c>
      <c r="G498" s="627" t="s">
        <v>4906</v>
      </c>
      <c r="H498" s="627" t="s">
        <v>4907</v>
      </c>
      <c r="I498" s="629">
        <v>1709.9055555555553</v>
      </c>
      <c r="J498" s="629">
        <v>88</v>
      </c>
      <c r="K498" s="630">
        <v>150484.27999999997</v>
      </c>
    </row>
    <row r="499" spans="1:11" ht="14.4" customHeight="1" x14ac:dyDescent="0.3">
      <c r="A499" s="625" t="s">
        <v>535</v>
      </c>
      <c r="B499" s="626" t="s">
        <v>537</v>
      </c>
      <c r="C499" s="627" t="s">
        <v>557</v>
      </c>
      <c r="D499" s="628" t="s">
        <v>558</v>
      </c>
      <c r="E499" s="627" t="s">
        <v>4194</v>
      </c>
      <c r="F499" s="628" t="s">
        <v>4195</v>
      </c>
      <c r="G499" s="627" t="s">
        <v>4908</v>
      </c>
      <c r="H499" s="627" t="s">
        <v>4909</v>
      </c>
      <c r="I499" s="629">
        <v>3224.8988888888889</v>
      </c>
      <c r="J499" s="629">
        <v>89</v>
      </c>
      <c r="K499" s="630">
        <v>287246.43</v>
      </c>
    </row>
    <row r="500" spans="1:11" ht="14.4" customHeight="1" x14ac:dyDescent="0.3">
      <c r="A500" s="625" t="s">
        <v>535</v>
      </c>
      <c r="B500" s="626" t="s">
        <v>537</v>
      </c>
      <c r="C500" s="627" t="s">
        <v>557</v>
      </c>
      <c r="D500" s="628" t="s">
        <v>558</v>
      </c>
      <c r="E500" s="627" t="s">
        <v>4194</v>
      </c>
      <c r="F500" s="628" t="s">
        <v>4195</v>
      </c>
      <c r="G500" s="627" t="s">
        <v>4910</v>
      </c>
      <c r="H500" s="627" t="s">
        <v>4911</v>
      </c>
      <c r="I500" s="629">
        <v>2362.577777777778</v>
      </c>
      <c r="J500" s="629">
        <v>87</v>
      </c>
      <c r="K500" s="630">
        <v>205598.47999999998</v>
      </c>
    </row>
    <row r="501" spans="1:11" ht="14.4" customHeight="1" x14ac:dyDescent="0.3">
      <c r="A501" s="625" t="s">
        <v>535</v>
      </c>
      <c r="B501" s="626" t="s">
        <v>537</v>
      </c>
      <c r="C501" s="627" t="s">
        <v>557</v>
      </c>
      <c r="D501" s="628" t="s">
        <v>558</v>
      </c>
      <c r="E501" s="627" t="s">
        <v>4194</v>
      </c>
      <c r="F501" s="628" t="s">
        <v>4195</v>
      </c>
      <c r="G501" s="627" t="s">
        <v>4912</v>
      </c>
      <c r="H501" s="627" t="s">
        <v>4913</v>
      </c>
      <c r="I501" s="629">
        <v>10803</v>
      </c>
      <c r="J501" s="629">
        <v>160</v>
      </c>
      <c r="K501" s="630">
        <v>1728480.01</v>
      </c>
    </row>
    <row r="502" spans="1:11" ht="14.4" customHeight="1" x14ac:dyDescent="0.3">
      <c r="A502" s="625" t="s">
        <v>535</v>
      </c>
      <c r="B502" s="626" t="s">
        <v>537</v>
      </c>
      <c r="C502" s="627" t="s">
        <v>557</v>
      </c>
      <c r="D502" s="628" t="s">
        <v>558</v>
      </c>
      <c r="E502" s="627" t="s">
        <v>4194</v>
      </c>
      <c r="F502" s="628" t="s">
        <v>4195</v>
      </c>
      <c r="G502" s="627" t="s">
        <v>4914</v>
      </c>
      <c r="H502" s="627" t="s">
        <v>4915</v>
      </c>
      <c r="I502" s="629">
        <v>6685</v>
      </c>
      <c r="J502" s="629">
        <v>160</v>
      </c>
      <c r="K502" s="630">
        <v>1069599.92</v>
      </c>
    </row>
    <row r="503" spans="1:11" ht="14.4" customHeight="1" x14ac:dyDescent="0.3">
      <c r="A503" s="625" t="s">
        <v>535</v>
      </c>
      <c r="B503" s="626" t="s">
        <v>537</v>
      </c>
      <c r="C503" s="627" t="s">
        <v>557</v>
      </c>
      <c r="D503" s="628" t="s">
        <v>558</v>
      </c>
      <c r="E503" s="627" t="s">
        <v>4194</v>
      </c>
      <c r="F503" s="628" t="s">
        <v>4195</v>
      </c>
      <c r="G503" s="627" t="s">
        <v>4916</v>
      </c>
      <c r="H503" s="627" t="s">
        <v>4917</v>
      </c>
      <c r="I503" s="629">
        <v>929.30777777777757</v>
      </c>
      <c r="J503" s="629">
        <v>21</v>
      </c>
      <c r="K503" s="630">
        <v>19504.47</v>
      </c>
    </row>
    <row r="504" spans="1:11" ht="14.4" customHeight="1" x14ac:dyDescent="0.3">
      <c r="A504" s="625" t="s">
        <v>535</v>
      </c>
      <c r="B504" s="626" t="s">
        <v>537</v>
      </c>
      <c r="C504" s="627" t="s">
        <v>557</v>
      </c>
      <c r="D504" s="628" t="s">
        <v>558</v>
      </c>
      <c r="E504" s="627" t="s">
        <v>4194</v>
      </c>
      <c r="F504" s="628" t="s">
        <v>4195</v>
      </c>
      <c r="G504" s="627" t="s">
        <v>4918</v>
      </c>
      <c r="H504" s="627" t="s">
        <v>4919</v>
      </c>
      <c r="I504" s="629">
        <v>37490</v>
      </c>
      <c r="J504" s="629">
        <v>24</v>
      </c>
      <c r="K504" s="630">
        <v>899760</v>
      </c>
    </row>
    <row r="505" spans="1:11" ht="14.4" customHeight="1" x14ac:dyDescent="0.3">
      <c r="A505" s="625" t="s">
        <v>535</v>
      </c>
      <c r="B505" s="626" t="s">
        <v>537</v>
      </c>
      <c r="C505" s="627" t="s">
        <v>557</v>
      </c>
      <c r="D505" s="628" t="s">
        <v>558</v>
      </c>
      <c r="E505" s="627" t="s">
        <v>4194</v>
      </c>
      <c r="F505" s="628" t="s">
        <v>4195</v>
      </c>
      <c r="G505" s="627" t="s">
        <v>4920</v>
      </c>
      <c r="H505" s="627" t="s">
        <v>4921</v>
      </c>
      <c r="I505" s="629">
        <v>8828.1373913043426</v>
      </c>
      <c r="J505" s="629">
        <v>99</v>
      </c>
      <c r="K505" s="630">
        <v>882244.01999999955</v>
      </c>
    </row>
    <row r="506" spans="1:11" ht="14.4" customHeight="1" x14ac:dyDescent="0.3">
      <c r="A506" s="625" t="s">
        <v>535</v>
      </c>
      <c r="B506" s="626" t="s">
        <v>537</v>
      </c>
      <c r="C506" s="627" t="s">
        <v>557</v>
      </c>
      <c r="D506" s="628" t="s">
        <v>558</v>
      </c>
      <c r="E506" s="627" t="s">
        <v>4194</v>
      </c>
      <c r="F506" s="628" t="s">
        <v>4195</v>
      </c>
      <c r="G506" s="627" t="s">
        <v>4922</v>
      </c>
      <c r="H506" s="627" t="s">
        <v>4923</v>
      </c>
      <c r="I506" s="629">
        <v>16585.774285714288</v>
      </c>
      <c r="J506" s="629">
        <v>68</v>
      </c>
      <c r="K506" s="630">
        <v>1137850.7899999998</v>
      </c>
    </row>
    <row r="507" spans="1:11" ht="14.4" customHeight="1" x14ac:dyDescent="0.3">
      <c r="A507" s="625" t="s">
        <v>535</v>
      </c>
      <c r="B507" s="626" t="s">
        <v>537</v>
      </c>
      <c r="C507" s="627" t="s">
        <v>557</v>
      </c>
      <c r="D507" s="628" t="s">
        <v>558</v>
      </c>
      <c r="E507" s="627" t="s">
        <v>4194</v>
      </c>
      <c r="F507" s="628" t="s">
        <v>4195</v>
      </c>
      <c r="G507" s="627" t="s">
        <v>4924</v>
      </c>
      <c r="H507" s="627" t="s">
        <v>4925</v>
      </c>
      <c r="I507" s="629">
        <v>1212.5374285714277</v>
      </c>
      <c r="J507" s="629">
        <v>175</v>
      </c>
      <c r="K507" s="630">
        <v>217665.62000000014</v>
      </c>
    </row>
    <row r="508" spans="1:11" ht="14.4" customHeight="1" x14ac:dyDescent="0.3">
      <c r="A508" s="625" t="s">
        <v>535</v>
      </c>
      <c r="B508" s="626" t="s">
        <v>537</v>
      </c>
      <c r="C508" s="627" t="s">
        <v>557</v>
      </c>
      <c r="D508" s="628" t="s">
        <v>558</v>
      </c>
      <c r="E508" s="627" t="s">
        <v>4194</v>
      </c>
      <c r="F508" s="628" t="s">
        <v>4195</v>
      </c>
      <c r="G508" s="627" t="s">
        <v>4608</v>
      </c>
      <c r="H508" s="627" t="s">
        <v>4609</v>
      </c>
      <c r="I508" s="629">
        <v>657.4242857142857</v>
      </c>
      <c r="J508" s="629">
        <v>70</v>
      </c>
      <c r="K508" s="630">
        <v>46019.520000000004</v>
      </c>
    </row>
    <row r="509" spans="1:11" ht="14.4" customHeight="1" x14ac:dyDescent="0.3">
      <c r="A509" s="625" t="s">
        <v>535</v>
      </c>
      <c r="B509" s="626" t="s">
        <v>537</v>
      </c>
      <c r="C509" s="627" t="s">
        <v>557</v>
      </c>
      <c r="D509" s="628" t="s">
        <v>558</v>
      </c>
      <c r="E509" s="627" t="s">
        <v>4194</v>
      </c>
      <c r="F509" s="628" t="s">
        <v>4195</v>
      </c>
      <c r="G509" s="627" t="s">
        <v>4926</v>
      </c>
      <c r="H509" s="627" t="s">
        <v>4927</v>
      </c>
      <c r="I509" s="629">
        <v>110.78222222222222</v>
      </c>
      <c r="J509" s="629">
        <v>470</v>
      </c>
      <c r="K509" s="630">
        <v>52453.5</v>
      </c>
    </row>
    <row r="510" spans="1:11" ht="14.4" customHeight="1" x14ac:dyDescent="0.3">
      <c r="A510" s="625" t="s">
        <v>535</v>
      </c>
      <c r="B510" s="626" t="s">
        <v>537</v>
      </c>
      <c r="C510" s="627" t="s">
        <v>557</v>
      </c>
      <c r="D510" s="628" t="s">
        <v>558</v>
      </c>
      <c r="E510" s="627" t="s">
        <v>4194</v>
      </c>
      <c r="F510" s="628" t="s">
        <v>4195</v>
      </c>
      <c r="G510" s="627" t="s">
        <v>4612</v>
      </c>
      <c r="H510" s="627" t="s">
        <v>4613</v>
      </c>
      <c r="I510" s="629">
        <v>25.81</v>
      </c>
      <c r="J510" s="629">
        <v>320</v>
      </c>
      <c r="K510" s="630">
        <v>8318.6</v>
      </c>
    </row>
    <row r="511" spans="1:11" ht="14.4" customHeight="1" x14ac:dyDescent="0.3">
      <c r="A511" s="625" t="s">
        <v>535</v>
      </c>
      <c r="B511" s="626" t="s">
        <v>537</v>
      </c>
      <c r="C511" s="627" t="s">
        <v>557</v>
      </c>
      <c r="D511" s="628" t="s">
        <v>558</v>
      </c>
      <c r="E511" s="627" t="s">
        <v>4194</v>
      </c>
      <c r="F511" s="628" t="s">
        <v>4195</v>
      </c>
      <c r="G511" s="627" t="s">
        <v>4928</v>
      </c>
      <c r="H511" s="627" t="s">
        <v>4929</v>
      </c>
      <c r="I511" s="629">
        <v>18.39</v>
      </c>
      <c r="J511" s="629">
        <v>12</v>
      </c>
      <c r="K511" s="630">
        <v>220.7</v>
      </c>
    </row>
    <row r="512" spans="1:11" ht="14.4" customHeight="1" x14ac:dyDescent="0.3">
      <c r="A512" s="625" t="s">
        <v>535</v>
      </c>
      <c r="B512" s="626" t="s">
        <v>537</v>
      </c>
      <c r="C512" s="627" t="s">
        <v>557</v>
      </c>
      <c r="D512" s="628" t="s">
        <v>558</v>
      </c>
      <c r="E512" s="627" t="s">
        <v>4194</v>
      </c>
      <c r="F512" s="628" t="s">
        <v>4195</v>
      </c>
      <c r="G512" s="627" t="s">
        <v>4930</v>
      </c>
      <c r="H512" s="627" t="s">
        <v>4931</v>
      </c>
      <c r="I512" s="629">
        <v>17.935000000000002</v>
      </c>
      <c r="J512" s="629">
        <v>24</v>
      </c>
      <c r="K512" s="630">
        <v>316.27</v>
      </c>
    </row>
    <row r="513" spans="1:11" ht="14.4" customHeight="1" x14ac:dyDescent="0.3">
      <c r="A513" s="625" t="s">
        <v>535</v>
      </c>
      <c r="B513" s="626" t="s">
        <v>537</v>
      </c>
      <c r="C513" s="627" t="s">
        <v>557</v>
      </c>
      <c r="D513" s="628" t="s">
        <v>558</v>
      </c>
      <c r="E513" s="627" t="s">
        <v>4194</v>
      </c>
      <c r="F513" s="628" t="s">
        <v>4195</v>
      </c>
      <c r="G513" s="627" t="s">
        <v>4334</v>
      </c>
      <c r="H513" s="627" t="s">
        <v>4335</v>
      </c>
      <c r="I513" s="629">
        <v>3.5049999999999999</v>
      </c>
      <c r="J513" s="629">
        <v>70</v>
      </c>
      <c r="K513" s="630">
        <v>245.3</v>
      </c>
    </row>
    <row r="514" spans="1:11" ht="14.4" customHeight="1" x14ac:dyDescent="0.3">
      <c r="A514" s="625" t="s">
        <v>535</v>
      </c>
      <c r="B514" s="626" t="s">
        <v>537</v>
      </c>
      <c r="C514" s="627" t="s">
        <v>557</v>
      </c>
      <c r="D514" s="628" t="s">
        <v>558</v>
      </c>
      <c r="E514" s="627" t="s">
        <v>4194</v>
      </c>
      <c r="F514" s="628" t="s">
        <v>4195</v>
      </c>
      <c r="G514" s="627" t="s">
        <v>4336</v>
      </c>
      <c r="H514" s="627" t="s">
        <v>4337</v>
      </c>
      <c r="I514" s="629">
        <v>11.028</v>
      </c>
      <c r="J514" s="629">
        <v>1050</v>
      </c>
      <c r="K514" s="630">
        <v>11528</v>
      </c>
    </row>
    <row r="515" spans="1:11" ht="14.4" customHeight="1" x14ac:dyDescent="0.3">
      <c r="A515" s="625" t="s">
        <v>535</v>
      </c>
      <c r="B515" s="626" t="s">
        <v>537</v>
      </c>
      <c r="C515" s="627" t="s">
        <v>557</v>
      </c>
      <c r="D515" s="628" t="s">
        <v>558</v>
      </c>
      <c r="E515" s="627" t="s">
        <v>4194</v>
      </c>
      <c r="F515" s="628" t="s">
        <v>4195</v>
      </c>
      <c r="G515" s="627" t="s">
        <v>4932</v>
      </c>
      <c r="H515" s="627" t="s">
        <v>4933</v>
      </c>
      <c r="I515" s="629">
        <v>12.507999999999999</v>
      </c>
      <c r="J515" s="629">
        <v>500</v>
      </c>
      <c r="K515" s="630">
        <v>6254</v>
      </c>
    </row>
    <row r="516" spans="1:11" ht="14.4" customHeight="1" x14ac:dyDescent="0.3">
      <c r="A516" s="625" t="s">
        <v>535</v>
      </c>
      <c r="B516" s="626" t="s">
        <v>537</v>
      </c>
      <c r="C516" s="627" t="s">
        <v>557</v>
      </c>
      <c r="D516" s="628" t="s">
        <v>558</v>
      </c>
      <c r="E516" s="627" t="s">
        <v>4194</v>
      </c>
      <c r="F516" s="628" t="s">
        <v>4195</v>
      </c>
      <c r="G516" s="627" t="s">
        <v>4340</v>
      </c>
      <c r="H516" s="627" t="s">
        <v>4341</v>
      </c>
      <c r="I516" s="629">
        <v>0.92333333333333323</v>
      </c>
      <c r="J516" s="629">
        <v>3000</v>
      </c>
      <c r="K516" s="630">
        <v>2772</v>
      </c>
    </row>
    <row r="517" spans="1:11" ht="14.4" customHeight="1" x14ac:dyDescent="0.3">
      <c r="A517" s="625" t="s">
        <v>535</v>
      </c>
      <c r="B517" s="626" t="s">
        <v>537</v>
      </c>
      <c r="C517" s="627" t="s">
        <v>557</v>
      </c>
      <c r="D517" s="628" t="s">
        <v>558</v>
      </c>
      <c r="E517" s="627" t="s">
        <v>4194</v>
      </c>
      <c r="F517" s="628" t="s">
        <v>4195</v>
      </c>
      <c r="G517" s="627" t="s">
        <v>4342</v>
      </c>
      <c r="H517" s="627" t="s">
        <v>4343</v>
      </c>
      <c r="I517" s="629">
        <v>1.4249999999999998</v>
      </c>
      <c r="J517" s="629">
        <v>2500</v>
      </c>
      <c r="K517" s="630">
        <v>3563</v>
      </c>
    </row>
    <row r="518" spans="1:11" ht="14.4" customHeight="1" x14ac:dyDescent="0.3">
      <c r="A518" s="625" t="s">
        <v>535</v>
      </c>
      <c r="B518" s="626" t="s">
        <v>537</v>
      </c>
      <c r="C518" s="627" t="s">
        <v>557</v>
      </c>
      <c r="D518" s="628" t="s">
        <v>558</v>
      </c>
      <c r="E518" s="627" t="s">
        <v>4194</v>
      </c>
      <c r="F518" s="628" t="s">
        <v>4195</v>
      </c>
      <c r="G518" s="627" t="s">
        <v>4344</v>
      </c>
      <c r="H518" s="627" t="s">
        <v>4345</v>
      </c>
      <c r="I518" s="629">
        <v>0.41624999999999995</v>
      </c>
      <c r="J518" s="629">
        <v>3400</v>
      </c>
      <c r="K518" s="630">
        <v>1401</v>
      </c>
    </row>
    <row r="519" spans="1:11" ht="14.4" customHeight="1" x14ac:dyDescent="0.3">
      <c r="A519" s="625" t="s">
        <v>535</v>
      </c>
      <c r="B519" s="626" t="s">
        <v>537</v>
      </c>
      <c r="C519" s="627" t="s">
        <v>557</v>
      </c>
      <c r="D519" s="628" t="s">
        <v>558</v>
      </c>
      <c r="E519" s="627" t="s">
        <v>4194</v>
      </c>
      <c r="F519" s="628" t="s">
        <v>4195</v>
      </c>
      <c r="G519" s="627" t="s">
        <v>4346</v>
      </c>
      <c r="H519" s="627" t="s">
        <v>4347</v>
      </c>
      <c r="I519" s="629">
        <v>0.57999999999999996</v>
      </c>
      <c r="J519" s="629">
        <v>600</v>
      </c>
      <c r="K519" s="630">
        <v>348</v>
      </c>
    </row>
    <row r="520" spans="1:11" ht="14.4" customHeight="1" x14ac:dyDescent="0.3">
      <c r="A520" s="625" t="s">
        <v>535</v>
      </c>
      <c r="B520" s="626" t="s">
        <v>537</v>
      </c>
      <c r="C520" s="627" t="s">
        <v>557</v>
      </c>
      <c r="D520" s="628" t="s">
        <v>558</v>
      </c>
      <c r="E520" s="627" t="s">
        <v>4194</v>
      </c>
      <c r="F520" s="628" t="s">
        <v>4195</v>
      </c>
      <c r="G520" s="627" t="s">
        <v>4934</v>
      </c>
      <c r="H520" s="627" t="s">
        <v>4935</v>
      </c>
      <c r="I520" s="629">
        <v>27.251666666666665</v>
      </c>
      <c r="J520" s="629">
        <v>12</v>
      </c>
      <c r="K520" s="630">
        <v>327.02</v>
      </c>
    </row>
    <row r="521" spans="1:11" ht="14.4" customHeight="1" x14ac:dyDescent="0.3">
      <c r="A521" s="625" t="s">
        <v>535</v>
      </c>
      <c r="B521" s="626" t="s">
        <v>537</v>
      </c>
      <c r="C521" s="627" t="s">
        <v>557</v>
      </c>
      <c r="D521" s="628" t="s">
        <v>558</v>
      </c>
      <c r="E521" s="627" t="s">
        <v>4194</v>
      </c>
      <c r="F521" s="628" t="s">
        <v>4195</v>
      </c>
      <c r="G521" s="627" t="s">
        <v>4348</v>
      </c>
      <c r="H521" s="627" t="s">
        <v>4349</v>
      </c>
      <c r="I521" s="629">
        <v>3.0733333333333328</v>
      </c>
      <c r="J521" s="629">
        <v>150</v>
      </c>
      <c r="K521" s="630">
        <v>461</v>
      </c>
    </row>
    <row r="522" spans="1:11" ht="14.4" customHeight="1" x14ac:dyDescent="0.3">
      <c r="A522" s="625" t="s">
        <v>535</v>
      </c>
      <c r="B522" s="626" t="s">
        <v>537</v>
      </c>
      <c r="C522" s="627" t="s">
        <v>557</v>
      </c>
      <c r="D522" s="628" t="s">
        <v>558</v>
      </c>
      <c r="E522" s="627" t="s">
        <v>4194</v>
      </c>
      <c r="F522" s="628" t="s">
        <v>4195</v>
      </c>
      <c r="G522" s="627" t="s">
        <v>4936</v>
      </c>
      <c r="H522" s="627" t="s">
        <v>4937</v>
      </c>
      <c r="I522" s="629">
        <v>918.39</v>
      </c>
      <c r="J522" s="629">
        <v>1</v>
      </c>
      <c r="K522" s="630">
        <v>918.39</v>
      </c>
    </row>
    <row r="523" spans="1:11" ht="14.4" customHeight="1" x14ac:dyDescent="0.3">
      <c r="A523" s="625" t="s">
        <v>535</v>
      </c>
      <c r="B523" s="626" t="s">
        <v>537</v>
      </c>
      <c r="C523" s="627" t="s">
        <v>557</v>
      </c>
      <c r="D523" s="628" t="s">
        <v>558</v>
      </c>
      <c r="E523" s="627" t="s">
        <v>4194</v>
      </c>
      <c r="F523" s="628" t="s">
        <v>4195</v>
      </c>
      <c r="G523" s="627" t="s">
        <v>4938</v>
      </c>
      <c r="H523" s="627" t="s">
        <v>4939</v>
      </c>
      <c r="I523" s="629">
        <v>30.956666666666667</v>
      </c>
      <c r="J523" s="629">
        <v>450</v>
      </c>
      <c r="K523" s="630">
        <v>9422.6500000000015</v>
      </c>
    </row>
    <row r="524" spans="1:11" ht="14.4" customHeight="1" x14ac:dyDescent="0.3">
      <c r="A524" s="625" t="s">
        <v>535</v>
      </c>
      <c r="B524" s="626" t="s">
        <v>537</v>
      </c>
      <c r="C524" s="627" t="s">
        <v>557</v>
      </c>
      <c r="D524" s="628" t="s">
        <v>558</v>
      </c>
      <c r="E524" s="627" t="s">
        <v>4194</v>
      </c>
      <c r="F524" s="628" t="s">
        <v>4195</v>
      </c>
      <c r="G524" s="627" t="s">
        <v>4940</v>
      </c>
      <c r="H524" s="627" t="s">
        <v>4941</v>
      </c>
      <c r="I524" s="629">
        <v>965.78166666666664</v>
      </c>
      <c r="J524" s="629">
        <v>60</v>
      </c>
      <c r="K524" s="630">
        <v>57946.9</v>
      </c>
    </row>
    <row r="525" spans="1:11" ht="14.4" customHeight="1" x14ac:dyDescent="0.3">
      <c r="A525" s="625" t="s">
        <v>535</v>
      </c>
      <c r="B525" s="626" t="s">
        <v>537</v>
      </c>
      <c r="C525" s="627" t="s">
        <v>557</v>
      </c>
      <c r="D525" s="628" t="s">
        <v>558</v>
      </c>
      <c r="E525" s="627" t="s">
        <v>4194</v>
      </c>
      <c r="F525" s="628" t="s">
        <v>4195</v>
      </c>
      <c r="G525" s="627" t="s">
        <v>4942</v>
      </c>
      <c r="H525" s="627" t="s">
        <v>4943</v>
      </c>
      <c r="I525" s="629">
        <v>970.72249999999985</v>
      </c>
      <c r="J525" s="629">
        <v>110</v>
      </c>
      <c r="K525" s="630">
        <v>106334.8</v>
      </c>
    </row>
    <row r="526" spans="1:11" ht="14.4" customHeight="1" x14ac:dyDescent="0.3">
      <c r="A526" s="625" t="s">
        <v>535</v>
      </c>
      <c r="B526" s="626" t="s">
        <v>537</v>
      </c>
      <c r="C526" s="627" t="s">
        <v>557</v>
      </c>
      <c r="D526" s="628" t="s">
        <v>558</v>
      </c>
      <c r="E526" s="627" t="s">
        <v>4194</v>
      </c>
      <c r="F526" s="628" t="s">
        <v>4195</v>
      </c>
      <c r="G526" s="627" t="s">
        <v>4944</v>
      </c>
      <c r="H526" s="627" t="s">
        <v>4945</v>
      </c>
      <c r="I526" s="629">
        <v>962.48777777777775</v>
      </c>
      <c r="J526" s="629">
        <v>150</v>
      </c>
      <c r="K526" s="630">
        <v>144570.79999999999</v>
      </c>
    </row>
    <row r="527" spans="1:11" ht="14.4" customHeight="1" x14ac:dyDescent="0.3">
      <c r="A527" s="625" t="s">
        <v>535</v>
      </c>
      <c r="B527" s="626" t="s">
        <v>537</v>
      </c>
      <c r="C527" s="627" t="s">
        <v>557</v>
      </c>
      <c r="D527" s="628" t="s">
        <v>558</v>
      </c>
      <c r="E527" s="627" t="s">
        <v>4194</v>
      </c>
      <c r="F527" s="628" t="s">
        <v>4195</v>
      </c>
      <c r="G527" s="627" t="s">
        <v>4946</v>
      </c>
      <c r="H527" s="627" t="s">
        <v>4947</v>
      </c>
      <c r="I527" s="629">
        <v>52.468888888888884</v>
      </c>
      <c r="J527" s="629">
        <v>750</v>
      </c>
      <c r="K527" s="630">
        <v>39567.020000000004</v>
      </c>
    </row>
    <row r="528" spans="1:11" ht="14.4" customHeight="1" x14ac:dyDescent="0.3">
      <c r="A528" s="625" t="s">
        <v>535</v>
      </c>
      <c r="B528" s="626" t="s">
        <v>537</v>
      </c>
      <c r="C528" s="627" t="s">
        <v>557</v>
      </c>
      <c r="D528" s="628" t="s">
        <v>558</v>
      </c>
      <c r="E528" s="627" t="s">
        <v>4194</v>
      </c>
      <c r="F528" s="628" t="s">
        <v>4195</v>
      </c>
      <c r="G528" s="627" t="s">
        <v>4948</v>
      </c>
      <c r="H528" s="627" t="s">
        <v>4949</v>
      </c>
      <c r="I528" s="629">
        <v>232.32166666666663</v>
      </c>
      <c r="J528" s="629">
        <v>60</v>
      </c>
      <c r="K528" s="630">
        <v>13939.32</v>
      </c>
    </row>
    <row r="529" spans="1:11" ht="14.4" customHeight="1" x14ac:dyDescent="0.3">
      <c r="A529" s="625" t="s">
        <v>535</v>
      </c>
      <c r="B529" s="626" t="s">
        <v>537</v>
      </c>
      <c r="C529" s="627" t="s">
        <v>557</v>
      </c>
      <c r="D529" s="628" t="s">
        <v>558</v>
      </c>
      <c r="E529" s="627" t="s">
        <v>4194</v>
      </c>
      <c r="F529" s="628" t="s">
        <v>4195</v>
      </c>
      <c r="G529" s="627" t="s">
        <v>4624</v>
      </c>
      <c r="H529" s="627" t="s">
        <v>4625</v>
      </c>
      <c r="I529" s="629">
        <v>79.507777777777775</v>
      </c>
      <c r="J529" s="629">
        <v>660</v>
      </c>
      <c r="K529" s="630">
        <v>52416.600000000006</v>
      </c>
    </row>
    <row r="530" spans="1:11" ht="14.4" customHeight="1" x14ac:dyDescent="0.3">
      <c r="A530" s="625" t="s">
        <v>535</v>
      </c>
      <c r="B530" s="626" t="s">
        <v>537</v>
      </c>
      <c r="C530" s="627" t="s">
        <v>557</v>
      </c>
      <c r="D530" s="628" t="s">
        <v>558</v>
      </c>
      <c r="E530" s="627" t="s">
        <v>4194</v>
      </c>
      <c r="F530" s="628" t="s">
        <v>4195</v>
      </c>
      <c r="G530" s="627" t="s">
        <v>4950</v>
      </c>
      <c r="H530" s="627" t="s">
        <v>4951</v>
      </c>
      <c r="I530" s="629">
        <v>126.23999999999998</v>
      </c>
      <c r="J530" s="629">
        <v>1710</v>
      </c>
      <c r="K530" s="630">
        <v>215876.09999999998</v>
      </c>
    </row>
    <row r="531" spans="1:11" ht="14.4" customHeight="1" x14ac:dyDescent="0.3">
      <c r="A531" s="625" t="s">
        <v>535</v>
      </c>
      <c r="B531" s="626" t="s">
        <v>537</v>
      </c>
      <c r="C531" s="627" t="s">
        <v>557</v>
      </c>
      <c r="D531" s="628" t="s">
        <v>558</v>
      </c>
      <c r="E531" s="627" t="s">
        <v>4194</v>
      </c>
      <c r="F531" s="628" t="s">
        <v>4195</v>
      </c>
      <c r="G531" s="627" t="s">
        <v>4952</v>
      </c>
      <c r="H531" s="627" t="s">
        <v>4953</v>
      </c>
      <c r="I531" s="629">
        <v>192.75874999999999</v>
      </c>
      <c r="J531" s="629">
        <v>576</v>
      </c>
      <c r="K531" s="630">
        <v>110307.99</v>
      </c>
    </row>
    <row r="532" spans="1:11" ht="14.4" customHeight="1" x14ac:dyDescent="0.3">
      <c r="A532" s="625" t="s">
        <v>535</v>
      </c>
      <c r="B532" s="626" t="s">
        <v>537</v>
      </c>
      <c r="C532" s="627" t="s">
        <v>557</v>
      </c>
      <c r="D532" s="628" t="s">
        <v>558</v>
      </c>
      <c r="E532" s="627" t="s">
        <v>4194</v>
      </c>
      <c r="F532" s="628" t="s">
        <v>4195</v>
      </c>
      <c r="G532" s="627" t="s">
        <v>4626</v>
      </c>
      <c r="H532" s="627" t="s">
        <v>4627</v>
      </c>
      <c r="I532" s="629">
        <v>64.900000000000006</v>
      </c>
      <c r="J532" s="629">
        <v>20</v>
      </c>
      <c r="K532" s="630">
        <v>1298</v>
      </c>
    </row>
    <row r="533" spans="1:11" ht="14.4" customHeight="1" x14ac:dyDescent="0.3">
      <c r="A533" s="625" t="s">
        <v>535</v>
      </c>
      <c r="B533" s="626" t="s">
        <v>537</v>
      </c>
      <c r="C533" s="627" t="s">
        <v>557</v>
      </c>
      <c r="D533" s="628" t="s">
        <v>558</v>
      </c>
      <c r="E533" s="627" t="s">
        <v>4194</v>
      </c>
      <c r="F533" s="628" t="s">
        <v>4195</v>
      </c>
      <c r="G533" s="627" t="s">
        <v>4632</v>
      </c>
      <c r="H533" s="627" t="s">
        <v>4633</v>
      </c>
      <c r="I533" s="629">
        <v>60.722500000000011</v>
      </c>
      <c r="J533" s="629">
        <v>340</v>
      </c>
      <c r="K533" s="630">
        <v>20775.089999999997</v>
      </c>
    </row>
    <row r="534" spans="1:11" ht="14.4" customHeight="1" x14ac:dyDescent="0.3">
      <c r="A534" s="625" t="s">
        <v>535</v>
      </c>
      <c r="B534" s="626" t="s">
        <v>537</v>
      </c>
      <c r="C534" s="627" t="s">
        <v>557</v>
      </c>
      <c r="D534" s="628" t="s">
        <v>558</v>
      </c>
      <c r="E534" s="627" t="s">
        <v>4194</v>
      </c>
      <c r="F534" s="628" t="s">
        <v>4195</v>
      </c>
      <c r="G534" s="627" t="s">
        <v>4954</v>
      </c>
      <c r="H534" s="627" t="s">
        <v>4955</v>
      </c>
      <c r="I534" s="629">
        <v>45.127142857142857</v>
      </c>
      <c r="J534" s="629">
        <v>140</v>
      </c>
      <c r="K534" s="630">
        <v>6318.74</v>
      </c>
    </row>
    <row r="535" spans="1:11" ht="14.4" customHeight="1" x14ac:dyDescent="0.3">
      <c r="A535" s="625" t="s">
        <v>535</v>
      </c>
      <c r="B535" s="626" t="s">
        <v>537</v>
      </c>
      <c r="C535" s="627" t="s">
        <v>557</v>
      </c>
      <c r="D535" s="628" t="s">
        <v>558</v>
      </c>
      <c r="E535" s="627" t="s">
        <v>4194</v>
      </c>
      <c r="F535" s="628" t="s">
        <v>4195</v>
      </c>
      <c r="G535" s="627" t="s">
        <v>4634</v>
      </c>
      <c r="H535" s="627" t="s">
        <v>4635</v>
      </c>
      <c r="I535" s="629">
        <v>45.126666666666665</v>
      </c>
      <c r="J535" s="629">
        <v>360</v>
      </c>
      <c r="K535" s="630">
        <v>16248.05</v>
      </c>
    </row>
    <row r="536" spans="1:11" ht="14.4" customHeight="1" x14ac:dyDescent="0.3">
      <c r="A536" s="625" t="s">
        <v>535</v>
      </c>
      <c r="B536" s="626" t="s">
        <v>537</v>
      </c>
      <c r="C536" s="627" t="s">
        <v>557</v>
      </c>
      <c r="D536" s="628" t="s">
        <v>558</v>
      </c>
      <c r="E536" s="627" t="s">
        <v>4194</v>
      </c>
      <c r="F536" s="628" t="s">
        <v>4195</v>
      </c>
      <c r="G536" s="627" t="s">
        <v>4956</v>
      </c>
      <c r="H536" s="627" t="s">
        <v>4957</v>
      </c>
      <c r="I536" s="629">
        <v>75.872857142857143</v>
      </c>
      <c r="J536" s="629">
        <v>70</v>
      </c>
      <c r="K536" s="630">
        <v>5310.95</v>
      </c>
    </row>
    <row r="537" spans="1:11" ht="14.4" customHeight="1" x14ac:dyDescent="0.3">
      <c r="A537" s="625" t="s">
        <v>535</v>
      </c>
      <c r="B537" s="626" t="s">
        <v>537</v>
      </c>
      <c r="C537" s="627" t="s">
        <v>557</v>
      </c>
      <c r="D537" s="628" t="s">
        <v>558</v>
      </c>
      <c r="E537" s="627" t="s">
        <v>4194</v>
      </c>
      <c r="F537" s="628" t="s">
        <v>4195</v>
      </c>
      <c r="G537" s="627" t="s">
        <v>4958</v>
      </c>
      <c r="H537" s="627" t="s">
        <v>4959</v>
      </c>
      <c r="I537" s="629">
        <v>811.91</v>
      </c>
      <c r="J537" s="629">
        <v>20</v>
      </c>
      <c r="K537" s="630">
        <v>16238.2</v>
      </c>
    </row>
    <row r="538" spans="1:11" ht="14.4" customHeight="1" x14ac:dyDescent="0.3">
      <c r="A538" s="625" t="s">
        <v>535</v>
      </c>
      <c r="B538" s="626" t="s">
        <v>537</v>
      </c>
      <c r="C538" s="627" t="s">
        <v>557</v>
      </c>
      <c r="D538" s="628" t="s">
        <v>558</v>
      </c>
      <c r="E538" s="627" t="s">
        <v>4194</v>
      </c>
      <c r="F538" s="628" t="s">
        <v>4195</v>
      </c>
      <c r="G538" s="627" t="s">
        <v>4960</v>
      </c>
      <c r="H538" s="627" t="s">
        <v>4961</v>
      </c>
      <c r="I538" s="629">
        <v>199</v>
      </c>
      <c r="J538" s="629">
        <v>20</v>
      </c>
      <c r="K538" s="630">
        <v>3980</v>
      </c>
    </row>
    <row r="539" spans="1:11" ht="14.4" customHeight="1" x14ac:dyDescent="0.3">
      <c r="A539" s="625" t="s">
        <v>535</v>
      </c>
      <c r="B539" s="626" t="s">
        <v>537</v>
      </c>
      <c r="C539" s="627" t="s">
        <v>557</v>
      </c>
      <c r="D539" s="628" t="s">
        <v>558</v>
      </c>
      <c r="E539" s="627" t="s">
        <v>4194</v>
      </c>
      <c r="F539" s="628" t="s">
        <v>4195</v>
      </c>
      <c r="G539" s="627" t="s">
        <v>4638</v>
      </c>
      <c r="H539" s="627" t="s">
        <v>4639</v>
      </c>
      <c r="I539" s="629">
        <v>2.7188888888888894</v>
      </c>
      <c r="J539" s="629">
        <v>3000</v>
      </c>
      <c r="K539" s="630">
        <v>8209.56</v>
      </c>
    </row>
    <row r="540" spans="1:11" ht="14.4" customHeight="1" x14ac:dyDescent="0.3">
      <c r="A540" s="625" t="s">
        <v>535</v>
      </c>
      <c r="B540" s="626" t="s">
        <v>537</v>
      </c>
      <c r="C540" s="627" t="s">
        <v>557</v>
      </c>
      <c r="D540" s="628" t="s">
        <v>558</v>
      </c>
      <c r="E540" s="627" t="s">
        <v>4194</v>
      </c>
      <c r="F540" s="628" t="s">
        <v>4195</v>
      </c>
      <c r="G540" s="627" t="s">
        <v>4962</v>
      </c>
      <c r="H540" s="627" t="s">
        <v>4963</v>
      </c>
      <c r="I540" s="629">
        <v>140.12</v>
      </c>
      <c r="J540" s="629">
        <v>80</v>
      </c>
      <c r="K540" s="630">
        <v>11209.44</v>
      </c>
    </row>
    <row r="541" spans="1:11" ht="14.4" customHeight="1" x14ac:dyDescent="0.3">
      <c r="A541" s="625" t="s">
        <v>535</v>
      </c>
      <c r="B541" s="626" t="s">
        <v>537</v>
      </c>
      <c r="C541" s="627" t="s">
        <v>557</v>
      </c>
      <c r="D541" s="628" t="s">
        <v>558</v>
      </c>
      <c r="E541" s="627" t="s">
        <v>4194</v>
      </c>
      <c r="F541" s="628" t="s">
        <v>4195</v>
      </c>
      <c r="G541" s="627" t="s">
        <v>4964</v>
      </c>
      <c r="H541" s="627" t="s">
        <v>4965</v>
      </c>
      <c r="I541" s="629">
        <v>967.75800000000004</v>
      </c>
      <c r="J541" s="629">
        <v>60</v>
      </c>
      <c r="K541" s="630">
        <v>57946.9</v>
      </c>
    </row>
    <row r="542" spans="1:11" ht="14.4" customHeight="1" x14ac:dyDescent="0.3">
      <c r="A542" s="625" t="s">
        <v>535</v>
      </c>
      <c r="B542" s="626" t="s">
        <v>537</v>
      </c>
      <c r="C542" s="627" t="s">
        <v>557</v>
      </c>
      <c r="D542" s="628" t="s">
        <v>558</v>
      </c>
      <c r="E542" s="627" t="s">
        <v>4194</v>
      </c>
      <c r="F542" s="628" t="s">
        <v>4195</v>
      </c>
      <c r="G542" s="627" t="s">
        <v>4966</v>
      </c>
      <c r="H542" s="627" t="s">
        <v>4967</v>
      </c>
      <c r="I542" s="629">
        <v>811.91</v>
      </c>
      <c r="J542" s="629">
        <v>20</v>
      </c>
      <c r="K542" s="630">
        <v>16238.2</v>
      </c>
    </row>
    <row r="543" spans="1:11" ht="14.4" customHeight="1" x14ac:dyDescent="0.3">
      <c r="A543" s="625" t="s">
        <v>535</v>
      </c>
      <c r="B543" s="626" t="s">
        <v>537</v>
      </c>
      <c r="C543" s="627" t="s">
        <v>557</v>
      </c>
      <c r="D543" s="628" t="s">
        <v>558</v>
      </c>
      <c r="E543" s="627" t="s">
        <v>4194</v>
      </c>
      <c r="F543" s="628" t="s">
        <v>4195</v>
      </c>
      <c r="G543" s="627" t="s">
        <v>4968</v>
      </c>
      <c r="H543" s="627" t="s">
        <v>4969</v>
      </c>
      <c r="I543" s="629">
        <v>156.19999999999999</v>
      </c>
      <c r="J543" s="629">
        <v>200</v>
      </c>
      <c r="K543" s="630">
        <v>31240</v>
      </c>
    </row>
    <row r="544" spans="1:11" ht="14.4" customHeight="1" x14ac:dyDescent="0.3">
      <c r="A544" s="625" t="s">
        <v>535</v>
      </c>
      <c r="B544" s="626" t="s">
        <v>537</v>
      </c>
      <c r="C544" s="627" t="s">
        <v>557</v>
      </c>
      <c r="D544" s="628" t="s">
        <v>558</v>
      </c>
      <c r="E544" s="627" t="s">
        <v>4194</v>
      </c>
      <c r="F544" s="628" t="s">
        <v>4195</v>
      </c>
      <c r="G544" s="627" t="s">
        <v>4644</v>
      </c>
      <c r="H544" s="627" t="s">
        <v>4645</v>
      </c>
      <c r="I544" s="629">
        <v>113.21454545454547</v>
      </c>
      <c r="J544" s="629">
        <v>387</v>
      </c>
      <c r="K544" s="630">
        <v>44252.200000000004</v>
      </c>
    </row>
    <row r="545" spans="1:11" ht="14.4" customHeight="1" x14ac:dyDescent="0.3">
      <c r="A545" s="625" t="s">
        <v>535</v>
      </c>
      <c r="B545" s="626" t="s">
        <v>537</v>
      </c>
      <c r="C545" s="627" t="s">
        <v>557</v>
      </c>
      <c r="D545" s="628" t="s">
        <v>558</v>
      </c>
      <c r="E545" s="627" t="s">
        <v>4194</v>
      </c>
      <c r="F545" s="628" t="s">
        <v>4195</v>
      </c>
      <c r="G545" s="627" t="s">
        <v>4366</v>
      </c>
      <c r="H545" s="627" t="s">
        <v>4367</v>
      </c>
      <c r="I545" s="629">
        <v>8.852222222222224</v>
      </c>
      <c r="J545" s="629">
        <v>510</v>
      </c>
      <c r="K545" s="630">
        <v>4542.24</v>
      </c>
    </row>
    <row r="546" spans="1:11" ht="14.4" customHeight="1" x14ac:dyDescent="0.3">
      <c r="A546" s="625" t="s">
        <v>535</v>
      </c>
      <c r="B546" s="626" t="s">
        <v>537</v>
      </c>
      <c r="C546" s="627" t="s">
        <v>557</v>
      </c>
      <c r="D546" s="628" t="s">
        <v>558</v>
      </c>
      <c r="E546" s="627" t="s">
        <v>4194</v>
      </c>
      <c r="F546" s="628" t="s">
        <v>4195</v>
      </c>
      <c r="G546" s="627" t="s">
        <v>4370</v>
      </c>
      <c r="H546" s="627" t="s">
        <v>4371</v>
      </c>
      <c r="I546" s="629">
        <v>25.867777777777775</v>
      </c>
      <c r="J546" s="629">
        <v>600</v>
      </c>
      <c r="K546" s="630">
        <v>15607.400000000001</v>
      </c>
    </row>
    <row r="547" spans="1:11" ht="14.4" customHeight="1" x14ac:dyDescent="0.3">
      <c r="A547" s="625" t="s">
        <v>535</v>
      </c>
      <c r="B547" s="626" t="s">
        <v>537</v>
      </c>
      <c r="C547" s="627" t="s">
        <v>557</v>
      </c>
      <c r="D547" s="628" t="s">
        <v>558</v>
      </c>
      <c r="E547" s="627" t="s">
        <v>4194</v>
      </c>
      <c r="F547" s="628" t="s">
        <v>4195</v>
      </c>
      <c r="G547" s="627" t="s">
        <v>4372</v>
      </c>
      <c r="H547" s="627" t="s">
        <v>4373</v>
      </c>
      <c r="I547" s="629">
        <v>87.6</v>
      </c>
      <c r="J547" s="629">
        <v>20</v>
      </c>
      <c r="K547" s="630">
        <v>1752.1</v>
      </c>
    </row>
    <row r="548" spans="1:11" ht="14.4" customHeight="1" x14ac:dyDescent="0.3">
      <c r="A548" s="625" t="s">
        <v>535</v>
      </c>
      <c r="B548" s="626" t="s">
        <v>537</v>
      </c>
      <c r="C548" s="627" t="s">
        <v>557</v>
      </c>
      <c r="D548" s="628" t="s">
        <v>558</v>
      </c>
      <c r="E548" s="627" t="s">
        <v>4194</v>
      </c>
      <c r="F548" s="628" t="s">
        <v>4195</v>
      </c>
      <c r="G548" s="627" t="s">
        <v>4374</v>
      </c>
      <c r="H548" s="627" t="s">
        <v>4375</v>
      </c>
      <c r="I548" s="629">
        <v>25.876666666666672</v>
      </c>
      <c r="J548" s="629">
        <v>600</v>
      </c>
      <c r="K548" s="630">
        <v>15609.999999999998</v>
      </c>
    </row>
    <row r="549" spans="1:11" ht="14.4" customHeight="1" x14ac:dyDescent="0.3">
      <c r="A549" s="625" t="s">
        <v>535</v>
      </c>
      <c r="B549" s="626" t="s">
        <v>537</v>
      </c>
      <c r="C549" s="627" t="s">
        <v>557</v>
      </c>
      <c r="D549" s="628" t="s">
        <v>558</v>
      </c>
      <c r="E549" s="627" t="s">
        <v>4194</v>
      </c>
      <c r="F549" s="628" t="s">
        <v>4195</v>
      </c>
      <c r="G549" s="627" t="s">
        <v>4970</v>
      </c>
      <c r="H549" s="627" t="s">
        <v>4971</v>
      </c>
      <c r="I549" s="629">
        <v>108.9</v>
      </c>
      <c r="J549" s="629">
        <v>50</v>
      </c>
      <c r="K549" s="630">
        <v>5445</v>
      </c>
    </row>
    <row r="550" spans="1:11" ht="14.4" customHeight="1" x14ac:dyDescent="0.3">
      <c r="A550" s="625" t="s">
        <v>535</v>
      </c>
      <c r="B550" s="626" t="s">
        <v>537</v>
      </c>
      <c r="C550" s="627" t="s">
        <v>557</v>
      </c>
      <c r="D550" s="628" t="s">
        <v>558</v>
      </c>
      <c r="E550" s="627" t="s">
        <v>4194</v>
      </c>
      <c r="F550" s="628" t="s">
        <v>4195</v>
      </c>
      <c r="G550" s="627" t="s">
        <v>4378</v>
      </c>
      <c r="H550" s="627" t="s">
        <v>4379</v>
      </c>
      <c r="I550" s="629">
        <v>23.475000000000001</v>
      </c>
      <c r="J550" s="629">
        <v>60</v>
      </c>
      <c r="K550" s="630">
        <v>1408.5</v>
      </c>
    </row>
    <row r="551" spans="1:11" ht="14.4" customHeight="1" x14ac:dyDescent="0.3">
      <c r="A551" s="625" t="s">
        <v>535</v>
      </c>
      <c r="B551" s="626" t="s">
        <v>537</v>
      </c>
      <c r="C551" s="627" t="s">
        <v>557</v>
      </c>
      <c r="D551" s="628" t="s">
        <v>558</v>
      </c>
      <c r="E551" s="627" t="s">
        <v>4194</v>
      </c>
      <c r="F551" s="628" t="s">
        <v>4195</v>
      </c>
      <c r="G551" s="627" t="s">
        <v>4656</v>
      </c>
      <c r="H551" s="627" t="s">
        <v>4657</v>
      </c>
      <c r="I551" s="629">
        <v>4.2375000000000007</v>
      </c>
      <c r="J551" s="629">
        <v>100</v>
      </c>
      <c r="K551" s="630">
        <v>424.2</v>
      </c>
    </row>
    <row r="552" spans="1:11" ht="14.4" customHeight="1" x14ac:dyDescent="0.3">
      <c r="A552" s="625" t="s">
        <v>535</v>
      </c>
      <c r="B552" s="626" t="s">
        <v>537</v>
      </c>
      <c r="C552" s="627" t="s">
        <v>557</v>
      </c>
      <c r="D552" s="628" t="s">
        <v>558</v>
      </c>
      <c r="E552" s="627" t="s">
        <v>4194</v>
      </c>
      <c r="F552" s="628" t="s">
        <v>4195</v>
      </c>
      <c r="G552" s="627" t="s">
        <v>4398</v>
      </c>
      <c r="H552" s="627" t="s">
        <v>4399</v>
      </c>
      <c r="I552" s="629">
        <v>7.1579999999999995</v>
      </c>
      <c r="J552" s="629">
        <v>600</v>
      </c>
      <c r="K552" s="630">
        <v>4294.8099999999995</v>
      </c>
    </row>
    <row r="553" spans="1:11" ht="14.4" customHeight="1" x14ac:dyDescent="0.3">
      <c r="A553" s="625" t="s">
        <v>535</v>
      </c>
      <c r="B553" s="626" t="s">
        <v>537</v>
      </c>
      <c r="C553" s="627" t="s">
        <v>557</v>
      </c>
      <c r="D553" s="628" t="s">
        <v>558</v>
      </c>
      <c r="E553" s="627" t="s">
        <v>4194</v>
      </c>
      <c r="F553" s="628" t="s">
        <v>4195</v>
      </c>
      <c r="G553" s="627" t="s">
        <v>4972</v>
      </c>
      <c r="H553" s="627" t="s">
        <v>4973</v>
      </c>
      <c r="I553" s="629">
        <v>36.120000000000005</v>
      </c>
      <c r="J553" s="629">
        <v>5</v>
      </c>
      <c r="K553" s="630">
        <v>181.36</v>
      </c>
    </row>
    <row r="554" spans="1:11" ht="14.4" customHeight="1" x14ac:dyDescent="0.3">
      <c r="A554" s="625" t="s">
        <v>535</v>
      </c>
      <c r="B554" s="626" t="s">
        <v>537</v>
      </c>
      <c r="C554" s="627" t="s">
        <v>557</v>
      </c>
      <c r="D554" s="628" t="s">
        <v>558</v>
      </c>
      <c r="E554" s="627" t="s">
        <v>4194</v>
      </c>
      <c r="F554" s="628" t="s">
        <v>4195</v>
      </c>
      <c r="G554" s="627" t="s">
        <v>4400</v>
      </c>
      <c r="H554" s="627" t="s">
        <v>4401</v>
      </c>
      <c r="I554" s="629">
        <v>878.46</v>
      </c>
      <c r="J554" s="629">
        <v>90</v>
      </c>
      <c r="K554" s="630">
        <v>79061.400000000009</v>
      </c>
    </row>
    <row r="555" spans="1:11" ht="14.4" customHeight="1" x14ac:dyDescent="0.3">
      <c r="A555" s="625" t="s">
        <v>535</v>
      </c>
      <c r="B555" s="626" t="s">
        <v>537</v>
      </c>
      <c r="C555" s="627" t="s">
        <v>557</v>
      </c>
      <c r="D555" s="628" t="s">
        <v>558</v>
      </c>
      <c r="E555" s="627" t="s">
        <v>4194</v>
      </c>
      <c r="F555" s="628" t="s">
        <v>4195</v>
      </c>
      <c r="G555" s="627" t="s">
        <v>4974</v>
      </c>
      <c r="H555" s="627" t="s">
        <v>4975</v>
      </c>
      <c r="I555" s="629">
        <v>675.87250000000006</v>
      </c>
      <c r="J555" s="629">
        <v>360</v>
      </c>
      <c r="K555" s="630">
        <v>240180.4</v>
      </c>
    </row>
    <row r="556" spans="1:11" ht="14.4" customHeight="1" x14ac:dyDescent="0.3">
      <c r="A556" s="625" t="s">
        <v>535</v>
      </c>
      <c r="B556" s="626" t="s">
        <v>537</v>
      </c>
      <c r="C556" s="627" t="s">
        <v>557</v>
      </c>
      <c r="D556" s="628" t="s">
        <v>558</v>
      </c>
      <c r="E556" s="627" t="s">
        <v>4194</v>
      </c>
      <c r="F556" s="628" t="s">
        <v>4195</v>
      </c>
      <c r="G556" s="627" t="s">
        <v>4976</v>
      </c>
      <c r="H556" s="627" t="s">
        <v>4977</v>
      </c>
      <c r="I556" s="629">
        <v>149.5622222222222</v>
      </c>
      <c r="J556" s="629">
        <v>312</v>
      </c>
      <c r="K556" s="630">
        <v>46663.15</v>
      </c>
    </row>
    <row r="557" spans="1:11" ht="14.4" customHeight="1" x14ac:dyDescent="0.3">
      <c r="A557" s="625" t="s">
        <v>535</v>
      </c>
      <c r="B557" s="626" t="s">
        <v>537</v>
      </c>
      <c r="C557" s="627" t="s">
        <v>557</v>
      </c>
      <c r="D557" s="628" t="s">
        <v>558</v>
      </c>
      <c r="E557" s="627" t="s">
        <v>4194</v>
      </c>
      <c r="F557" s="628" t="s">
        <v>4195</v>
      </c>
      <c r="G557" s="627" t="s">
        <v>4978</v>
      </c>
      <c r="H557" s="627" t="s">
        <v>4979</v>
      </c>
      <c r="I557" s="629">
        <v>497.71333333333331</v>
      </c>
      <c r="J557" s="629">
        <v>30</v>
      </c>
      <c r="K557" s="630">
        <v>14931.400000000001</v>
      </c>
    </row>
    <row r="558" spans="1:11" ht="14.4" customHeight="1" x14ac:dyDescent="0.3">
      <c r="A558" s="625" t="s">
        <v>535</v>
      </c>
      <c r="B558" s="626" t="s">
        <v>537</v>
      </c>
      <c r="C558" s="627" t="s">
        <v>557</v>
      </c>
      <c r="D558" s="628" t="s">
        <v>558</v>
      </c>
      <c r="E558" s="627" t="s">
        <v>4194</v>
      </c>
      <c r="F558" s="628" t="s">
        <v>4195</v>
      </c>
      <c r="G558" s="627" t="s">
        <v>4660</v>
      </c>
      <c r="H558" s="627" t="s">
        <v>4661</v>
      </c>
      <c r="I558" s="629">
        <v>1249.6644444444444</v>
      </c>
      <c r="J558" s="629">
        <v>72</v>
      </c>
      <c r="K558" s="630">
        <v>89975.859999999986</v>
      </c>
    </row>
    <row r="559" spans="1:11" ht="14.4" customHeight="1" x14ac:dyDescent="0.3">
      <c r="A559" s="625" t="s">
        <v>535</v>
      </c>
      <c r="B559" s="626" t="s">
        <v>537</v>
      </c>
      <c r="C559" s="627" t="s">
        <v>557</v>
      </c>
      <c r="D559" s="628" t="s">
        <v>558</v>
      </c>
      <c r="E559" s="627" t="s">
        <v>4194</v>
      </c>
      <c r="F559" s="628" t="s">
        <v>4195</v>
      </c>
      <c r="G559" s="627" t="s">
        <v>4410</v>
      </c>
      <c r="H559" s="627" t="s">
        <v>4411</v>
      </c>
      <c r="I559" s="629">
        <v>266.2</v>
      </c>
      <c r="J559" s="629">
        <v>20</v>
      </c>
      <c r="K559" s="630">
        <v>5324</v>
      </c>
    </row>
    <row r="560" spans="1:11" ht="14.4" customHeight="1" x14ac:dyDescent="0.3">
      <c r="A560" s="625" t="s">
        <v>535</v>
      </c>
      <c r="B560" s="626" t="s">
        <v>537</v>
      </c>
      <c r="C560" s="627" t="s">
        <v>557</v>
      </c>
      <c r="D560" s="628" t="s">
        <v>558</v>
      </c>
      <c r="E560" s="627" t="s">
        <v>4194</v>
      </c>
      <c r="F560" s="628" t="s">
        <v>4195</v>
      </c>
      <c r="G560" s="627" t="s">
        <v>4412</v>
      </c>
      <c r="H560" s="627" t="s">
        <v>4413</v>
      </c>
      <c r="I560" s="629">
        <v>1.1766666666666665</v>
      </c>
      <c r="J560" s="629">
        <v>40</v>
      </c>
      <c r="K560" s="630">
        <v>47.400000000000006</v>
      </c>
    </row>
    <row r="561" spans="1:11" ht="14.4" customHeight="1" x14ac:dyDescent="0.3">
      <c r="A561" s="625" t="s">
        <v>535</v>
      </c>
      <c r="B561" s="626" t="s">
        <v>537</v>
      </c>
      <c r="C561" s="627" t="s">
        <v>557</v>
      </c>
      <c r="D561" s="628" t="s">
        <v>558</v>
      </c>
      <c r="E561" s="627" t="s">
        <v>4194</v>
      </c>
      <c r="F561" s="628" t="s">
        <v>4195</v>
      </c>
      <c r="G561" s="627" t="s">
        <v>4666</v>
      </c>
      <c r="H561" s="627" t="s">
        <v>4667</v>
      </c>
      <c r="I561" s="629">
        <v>31.898888888888891</v>
      </c>
      <c r="J561" s="629">
        <v>500</v>
      </c>
      <c r="K561" s="630">
        <v>15948.75</v>
      </c>
    </row>
    <row r="562" spans="1:11" ht="14.4" customHeight="1" x14ac:dyDescent="0.3">
      <c r="A562" s="625" t="s">
        <v>535</v>
      </c>
      <c r="B562" s="626" t="s">
        <v>537</v>
      </c>
      <c r="C562" s="627" t="s">
        <v>557</v>
      </c>
      <c r="D562" s="628" t="s">
        <v>558</v>
      </c>
      <c r="E562" s="627" t="s">
        <v>4194</v>
      </c>
      <c r="F562" s="628" t="s">
        <v>4195</v>
      </c>
      <c r="G562" s="627" t="s">
        <v>4980</v>
      </c>
      <c r="H562" s="627" t="s">
        <v>4981</v>
      </c>
      <c r="I562" s="629">
        <v>811.91</v>
      </c>
      <c r="J562" s="629">
        <v>20</v>
      </c>
      <c r="K562" s="630">
        <v>16238.2</v>
      </c>
    </row>
    <row r="563" spans="1:11" ht="14.4" customHeight="1" x14ac:dyDescent="0.3">
      <c r="A563" s="625" t="s">
        <v>535</v>
      </c>
      <c r="B563" s="626" t="s">
        <v>537</v>
      </c>
      <c r="C563" s="627" t="s">
        <v>557</v>
      </c>
      <c r="D563" s="628" t="s">
        <v>558</v>
      </c>
      <c r="E563" s="627" t="s">
        <v>4194</v>
      </c>
      <c r="F563" s="628" t="s">
        <v>4195</v>
      </c>
      <c r="G563" s="627" t="s">
        <v>4982</v>
      </c>
      <c r="H563" s="627" t="s">
        <v>4983</v>
      </c>
      <c r="I563" s="629">
        <v>11.13</v>
      </c>
      <c r="J563" s="629">
        <v>25</v>
      </c>
      <c r="K563" s="630">
        <v>278.3</v>
      </c>
    </row>
    <row r="564" spans="1:11" ht="14.4" customHeight="1" x14ac:dyDescent="0.3">
      <c r="A564" s="625" t="s">
        <v>535</v>
      </c>
      <c r="B564" s="626" t="s">
        <v>537</v>
      </c>
      <c r="C564" s="627" t="s">
        <v>557</v>
      </c>
      <c r="D564" s="628" t="s">
        <v>558</v>
      </c>
      <c r="E564" s="627" t="s">
        <v>4194</v>
      </c>
      <c r="F564" s="628" t="s">
        <v>4195</v>
      </c>
      <c r="G564" s="627" t="s">
        <v>4416</v>
      </c>
      <c r="H564" s="627" t="s">
        <v>4417</v>
      </c>
      <c r="I564" s="629">
        <v>2.9</v>
      </c>
      <c r="J564" s="629">
        <v>100</v>
      </c>
      <c r="K564" s="630">
        <v>290</v>
      </c>
    </row>
    <row r="565" spans="1:11" ht="14.4" customHeight="1" x14ac:dyDescent="0.3">
      <c r="A565" s="625" t="s">
        <v>535</v>
      </c>
      <c r="B565" s="626" t="s">
        <v>537</v>
      </c>
      <c r="C565" s="627" t="s">
        <v>557</v>
      </c>
      <c r="D565" s="628" t="s">
        <v>558</v>
      </c>
      <c r="E565" s="627" t="s">
        <v>4194</v>
      </c>
      <c r="F565" s="628" t="s">
        <v>4195</v>
      </c>
      <c r="G565" s="627" t="s">
        <v>4984</v>
      </c>
      <c r="H565" s="627" t="s">
        <v>4985</v>
      </c>
      <c r="I565" s="629">
        <v>2.91</v>
      </c>
      <c r="J565" s="629">
        <v>100</v>
      </c>
      <c r="K565" s="630">
        <v>291</v>
      </c>
    </row>
    <row r="566" spans="1:11" ht="14.4" customHeight="1" x14ac:dyDescent="0.3">
      <c r="A566" s="625" t="s">
        <v>535</v>
      </c>
      <c r="B566" s="626" t="s">
        <v>537</v>
      </c>
      <c r="C566" s="627" t="s">
        <v>557</v>
      </c>
      <c r="D566" s="628" t="s">
        <v>558</v>
      </c>
      <c r="E566" s="627" t="s">
        <v>4194</v>
      </c>
      <c r="F566" s="628" t="s">
        <v>4195</v>
      </c>
      <c r="G566" s="627" t="s">
        <v>4986</v>
      </c>
      <c r="H566" s="627" t="s">
        <v>4987</v>
      </c>
      <c r="I566" s="629">
        <v>45.14</v>
      </c>
      <c r="J566" s="629">
        <v>20</v>
      </c>
      <c r="K566" s="630">
        <v>902.7</v>
      </c>
    </row>
    <row r="567" spans="1:11" ht="14.4" customHeight="1" x14ac:dyDescent="0.3">
      <c r="A567" s="625" t="s">
        <v>535</v>
      </c>
      <c r="B567" s="626" t="s">
        <v>537</v>
      </c>
      <c r="C567" s="627" t="s">
        <v>557</v>
      </c>
      <c r="D567" s="628" t="s">
        <v>558</v>
      </c>
      <c r="E567" s="627" t="s">
        <v>4194</v>
      </c>
      <c r="F567" s="628" t="s">
        <v>4195</v>
      </c>
      <c r="G567" s="627" t="s">
        <v>4426</v>
      </c>
      <c r="H567" s="627" t="s">
        <v>4427</v>
      </c>
      <c r="I567" s="629">
        <v>830.24500000000035</v>
      </c>
      <c r="J567" s="629">
        <v>392</v>
      </c>
      <c r="K567" s="630">
        <v>326805.49000000005</v>
      </c>
    </row>
    <row r="568" spans="1:11" ht="14.4" customHeight="1" x14ac:dyDescent="0.3">
      <c r="A568" s="625" t="s">
        <v>535</v>
      </c>
      <c r="B568" s="626" t="s">
        <v>537</v>
      </c>
      <c r="C568" s="627" t="s">
        <v>557</v>
      </c>
      <c r="D568" s="628" t="s">
        <v>558</v>
      </c>
      <c r="E568" s="627" t="s">
        <v>4194</v>
      </c>
      <c r="F568" s="628" t="s">
        <v>4195</v>
      </c>
      <c r="G568" s="627" t="s">
        <v>4430</v>
      </c>
      <c r="H568" s="627" t="s">
        <v>4431</v>
      </c>
      <c r="I568" s="629">
        <v>17.7</v>
      </c>
      <c r="J568" s="629">
        <v>50</v>
      </c>
      <c r="K568" s="630">
        <v>885</v>
      </c>
    </row>
    <row r="569" spans="1:11" ht="14.4" customHeight="1" x14ac:dyDescent="0.3">
      <c r="A569" s="625" t="s">
        <v>535</v>
      </c>
      <c r="B569" s="626" t="s">
        <v>537</v>
      </c>
      <c r="C569" s="627" t="s">
        <v>557</v>
      </c>
      <c r="D569" s="628" t="s">
        <v>558</v>
      </c>
      <c r="E569" s="627" t="s">
        <v>4194</v>
      </c>
      <c r="F569" s="628" t="s">
        <v>4195</v>
      </c>
      <c r="G569" s="627" t="s">
        <v>4988</v>
      </c>
      <c r="H569" s="627" t="s">
        <v>4989</v>
      </c>
      <c r="I569" s="629">
        <v>12.07</v>
      </c>
      <c r="J569" s="629">
        <v>20</v>
      </c>
      <c r="K569" s="630">
        <v>241.4</v>
      </c>
    </row>
    <row r="570" spans="1:11" ht="14.4" customHeight="1" x14ac:dyDescent="0.3">
      <c r="A570" s="625" t="s">
        <v>535</v>
      </c>
      <c r="B570" s="626" t="s">
        <v>537</v>
      </c>
      <c r="C570" s="627" t="s">
        <v>557</v>
      </c>
      <c r="D570" s="628" t="s">
        <v>558</v>
      </c>
      <c r="E570" s="627" t="s">
        <v>4194</v>
      </c>
      <c r="F570" s="628" t="s">
        <v>4195</v>
      </c>
      <c r="G570" s="627" t="s">
        <v>4990</v>
      </c>
      <c r="H570" s="627" t="s">
        <v>4991</v>
      </c>
      <c r="I570" s="629">
        <v>17.98</v>
      </c>
      <c r="J570" s="629">
        <v>50</v>
      </c>
      <c r="K570" s="630">
        <v>899.03</v>
      </c>
    </row>
    <row r="571" spans="1:11" ht="14.4" customHeight="1" x14ac:dyDescent="0.3">
      <c r="A571" s="625" t="s">
        <v>535</v>
      </c>
      <c r="B571" s="626" t="s">
        <v>537</v>
      </c>
      <c r="C571" s="627" t="s">
        <v>557</v>
      </c>
      <c r="D571" s="628" t="s">
        <v>558</v>
      </c>
      <c r="E571" s="627" t="s">
        <v>4194</v>
      </c>
      <c r="F571" s="628" t="s">
        <v>4195</v>
      </c>
      <c r="G571" s="627" t="s">
        <v>4992</v>
      </c>
      <c r="H571" s="627" t="s">
        <v>4993</v>
      </c>
      <c r="I571" s="629">
        <v>17.670000000000002</v>
      </c>
      <c r="J571" s="629">
        <v>50</v>
      </c>
      <c r="K571" s="630">
        <v>883.5</v>
      </c>
    </row>
    <row r="572" spans="1:11" ht="14.4" customHeight="1" x14ac:dyDescent="0.3">
      <c r="A572" s="625" t="s">
        <v>535</v>
      </c>
      <c r="B572" s="626" t="s">
        <v>537</v>
      </c>
      <c r="C572" s="627" t="s">
        <v>557</v>
      </c>
      <c r="D572" s="628" t="s">
        <v>558</v>
      </c>
      <c r="E572" s="627" t="s">
        <v>4194</v>
      </c>
      <c r="F572" s="628" t="s">
        <v>4195</v>
      </c>
      <c r="G572" s="627" t="s">
        <v>4994</v>
      </c>
      <c r="H572" s="627" t="s">
        <v>4995</v>
      </c>
      <c r="I572" s="629">
        <v>115</v>
      </c>
      <c r="J572" s="629">
        <v>288</v>
      </c>
      <c r="K572" s="630">
        <v>33120</v>
      </c>
    </row>
    <row r="573" spans="1:11" ht="14.4" customHeight="1" x14ac:dyDescent="0.3">
      <c r="A573" s="625" t="s">
        <v>535</v>
      </c>
      <c r="B573" s="626" t="s">
        <v>537</v>
      </c>
      <c r="C573" s="627" t="s">
        <v>557</v>
      </c>
      <c r="D573" s="628" t="s">
        <v>558</v>
      </c>
      <c r="E573" s="627" t="s">
        <v>4194</v>
      </c>
      <c r="F573" s="628" t="s">
        <v>4195</v>
      </c>
      <c r="G573" s="627" t="s">
        <v>4434</v>
      </c>
      <c r="H573" s="627" t="s">
        <v>4435</v>
      </c>
      <c r="I573" s="629">
        <v>14.9825</v>
      </c>
      <c r="J573" s="629">
        <v>120</v>
      </c>
      <c r="K573" s="630">
        <v>1797.1</v>
      </c>
    </row>
    <row r="574" spans="1:11" ht="14.4" customHeight="1" x14ac:dyDescent="0.3">
      <c r="A574" s="625" t="s">
        <v>535</v>
      </c>
      <c r="B574" s="626" t="s">
        <v>537</v>
      </c>
      <c r="C574" s="627" t="s">
        <v>557</v>
      </c>
      <c r="D574" s="628" t="s">
        <v>558</v>
      </c>
      <c r="E574" s="627" t="s">
        <v>4194</v>
      </c>
      <c r="F574" s="628" t="s">
        <v>4195</v>
      </c>
      <c r="G574" s="627" t="s">
        <v>4996</v>
      </c>
      <c r="H574" s="627" t="s">
        <v>4997</v>
      </c>
      <c r="I574" s="629">
        <v>136.94999999999999</v>
      </c>
      <c r="J574" s="629">
        <v>30</v>
      </c>
      <c r="K574" s="630">
        <v>4108.4400000000005</v>
      </c>
    </row>
    <row r="575" spans="1:11" ht="14.4" customHeight="1" x14ac:dyDescent="0.3">
      <c r="A575" s="625" t="s">
        <v>535</v>
      </c>
      <c r="B575" s="626" t="s">
        <v>537</v>
      </c>
      <c r="C575" s="627" t="s">
        <v>557</v>
      </c>
      <c r="D575" s="628" t="s">
        <v>558</v>
      </c>
      <c r="E575" s="627" t="s">
        <v>4194</v>
      </c>
      <c r="F575" s="628" t="s">
        <v>4195</v>
      </c>
      <c r="G575" s="627" t="s">
        <v>4998</v>
      </c>
      <c r="H575" s="627" t="s">
        <v>4999</v>
      </c>
      <c r="I575" s="629">
        <v>17.98</v>
      </c>
      <c r="J575" s="629">
        <v>300</v>
      </c>
      <c r="K575" s="630">
        <v>5394.1799999999994</v>
      </c>
    </row>
    <row r="576" spans="1:11" ht="14.4" customHeight="1" x14ac:dyDescent="0.3">
      <c r="A576" s="625" t="s">
        <v>535</v>
      </c>
      <c r="B576" s="626" t="s">
        <v>537</v>
      </c>
      <c r="C576" s="627" t="s">
        <v>557</v>
      </c>
      <c r="D576" s="628" t="s">
        <v>558</v>
      </c>
      <c r="E576" s="627" t="s">
        <v>4194</v>
      </c>
      <c r="F576" s="628" t="s">
        <v>4195</v>
      </c>
      <c r="G576" s="627" t="s">
        <v>5000</v>
      </c>
      <c r="H576" s="627" t="s">
        <v>5001</v>
      </c>
      <c r="I576" s="629">
        <v>214.8</v>
      </c>
      <c r="J576" s="629">
        <v>216</v>
      </c>
      <c r="K576" s="630">
        <v>42392.08</v>
      </c>
    </row>
    <row r="577" spans="1:11" ht="14.4" customHeight="1" x14ac:dyDescent="0.3">
      <c r="A577" s="625" t="s">
        <v>535</v>
      </c>
      <c r="B577" s="626" t="s">
        <v>537</v>
      </c>
      <c r="C577" s="627" t="s">
        <v>557</v>
      </c>
      <c r="D577" s="628" t="s">
        <v>558</v>
      </c>
      <c r="E577" s="627" t="s">
        <v>4194</v>
      </c>
      <c r="F577" s="628" t="s">
        <v>4195</v>
      </c>
      <c r="G577" s="627" t="s">
        <v>5002</v>
      </c>
      <c r="H577" s="627" t="s">
        <v>5003</v>
      </c>
      <c r="I577" s="629">
        <v>6920</v>
      </c>
      <c r="J577" s="629">
        <v>1</v>
      </c>
      <c r="K577" s="630">
        <v>6920</v>
      </c>
    </row>
    <row r="578" spans="1:11" ht="14.4" customHeight="1" x14ac:dyDescent="0.3">
      <c r="A578" s="625" t="s">
        <v>535</v>
      </c>
      <c r="B578" s="626" t="s">
        <v>537</v>
      </c>
      <c r="C578" s="627" t="s">
        <v>557</v>
      </c>
      <c r="D578" s="628" t="s">
        <v>558</v>
      </c>
      <c r="E578" s="627" t="s">
        <v>4194</v>
      </c>
      <c r="F578" s="628" t="s">
        <v>4195</v>
      </c>
      <c r="G578" s="627" t="s">
        <v>4436</v>
      </c>
      <c r="H578" s="627" t="s">
        <v>4437</v>
      </c>
      <c r="I578" s="629">
        <v>12.093333333333332</v>
      </c>
      <c r="J578" s="629">
        <v>330</v>
      </c>
      <c r="K578" s="630">
        <v>3990.4</v>
      </c>
    </row>
    <row r="579" spans="1:11" ht="14.4" customHeight="1" x14ac:dyDescent="0.3">
      <c r="A579" s="625" t="s">
        <v>535</v>
      </c>
      <c r="B579" s="626" t="s">
        <v>537</v>
      </c>
      <c r="C579" s="627" t="s">
        <v>557</v>
      </c>
      <c r="D579" s="628" t="s">
        <v>558</v>
      </c>
      <c r="E579" s="627" t="s">
        <v>4194</v>
      </c>
      <c r="F579" s="628" t="s">
        <v>4195</v>
      </c>
      <c r="G579" s="627" t="s">
        <v>4694</v>
      </c>
      <c r="H579" s="627" t="s">
        <v>4695</v>
      </c>
      <c r="I579" s="629">
        <v>32.9</v>
      </c>
      <c r="J579" s="629">
        <v>480</v>
      </c>
      <c r="K579" s="630">
        <v>15791.949999999999</v>
      </c>
    </row>
    <row r="580" spans="1:11" ht="14.4" customHeight="1" x14ac:dyDescent="0.3">
      <c r="A580" s="625" t="s">
        <v>535</v>
      </c>
      <c r="B580" s="626" t="s">
        <v>537</v>
      </c>
      <c r="C580" s="627" t="s">
        <v>557</v>
      </c>
      <c r="D580" s="628" t="s">
        <v>558</v>
      </c>
      <c r="E580" s="627" t="s">
        <v>4194</v>
      </c>
      <c r="F580" s="628" t="s">
        <v>4195</v>
      </c>
      <c r="G580" s="627" t="s">
        <v>5004</v>
      </c>
      <c r="H580" s="627" t="s">
        <v>5005</v>
      </c>
      <c r="I580" s="629">
        <v>20475.62</v>
      </c>
      <c r="J580" s="629">
        <v>2</v>
      </c>
      <c r="K580" s="630">
        <v>40951.24</v>
      </c>
    </row>
    <row r="581" spans="1:11" ht="14.4" customHeight="1" x14ac:dyDescent="0.3">
      <c r="A581" s="625" t="s">
        <v>535</v>
      </c>
      <c r="B581" s="626" t="s">
        <v>537</v>
      </c>
      <c r="C581" s="627" t="s">
        <v>557</v>
      </c>
      <c r="D581" s="628" t="s">
        <v>558</v>
      </c>
      <c r="E581" s="627" t="s">
        <v>4194</v>
      </c>
      <c r="F581" s="628" t="s">
        <v>4195</v>
      </c>
      <c r="G581" s="627" t="s">
        <v>5006</v>
      </c>
      <c r="H581" s="627" t="s">
        <v>5007</v>
      </c>
      <c r="I581" s="629">
        <v>2371.8000000000002</v>
      </c>
      <c r="J581" s="629">
        <v>20</v>
      </c>
      <c r="K581" s="630">
        <v>28886.12</v>
      </c>
    </row>
    <row r="582" spans="1:11" ht="14.4" customHeight="1" x14ac:dyDescent="0.3">
      <c r="A582" s="625" t="s">
        <v>535</v>
      </c>
      <c r="B582" s="626" t="s">
        <v>537</v>
      </c>
      <c r="C582" s="627" t="s">
        <v>557</v>
      </c>
      <c r="D582" s="628" t="s">
        <v>558</v>
      </c>
      <c r="E582" s="627" t="s">
        <v>4194</v>
      </c>
      <c r="F582" s="628" t="s">
        <v>4195</v>
      </c>
      <c r="G582" s="627" t="s">
        <v>4440</v>
      </c>
      <c r="H582" s="627" t="s">
        <v>4441</v>
      </c>
      <c r="I582" s="629">
        <v>5.3449999999999998</v>
      </c>
      <c r="J582" s="629">
        <v>600</v>
      </c>
      <c r="K582" s="630">
        <v>3207</v>
      </c>
    </row>
    <row r="583" spans="1:11" ht="14.4" customHeight="1" x14ac:dyDescent="0.3">
      <c r="A583" s="625" t="s">
        <v>535</v>
      </c>
      <c r="B583" s="626" t="s">
        <v>537</v>
      </c>
      <c r="C583" s="627" t="s">
        <v>557</v>
      </c>
      <c r="D583" s="628" t="s">
        <v>558</v>
      </c>
      <c r="E583" s="627" t="s">
        <v>4194</v>
      </c>
      <c r="F583" s="628" t="s">
        <v>4195</v>
      </c>
      <c r="G583" s="627" t="s">
        <v>5008</v>
      </c>
      <c r="H583" s="627" t="s">
        <v>5009</v>
      </c>
      <c r="I583" s="629">
        <v>120</v>
      </c>
      <c r="J583" s="629">
        <v>35</v>
      </c>
      <c r="K583" s="630">
        <v>4200.0599999999995</v>
      </c>
    </row>
    <row r="584" spans="1:11" ht="14.4" customHeight="1" x14ac:dyDescent="0.3">
      <c r="A584" s="625" t="s">
        <v>535</v>
      </c>
      <c r="B584" s="626" t="s">
        <v>537</v>
      </c>
      <c r="C584" s="627" t="s">
        <v>557</v>
      </c>
      <c r="D584" s="628" t="s">
        <v>558</v>
      </c>
      <c r="E584" s="627" t="s">
        <v>4194</v>
      </c>
      <c r="F584" s="628" t="s">
        <v>4195</v>
      </c>
      <c r="G584" s="627" t="s">
        <v>4444</v>
      </c>
      <c r="H584" s="627" t="s">
        <v>4445</v>
      </c>
      <c r="I584" s="629">
        <v>13.06875</v>
      </c>
      <c r="J584" s="629">
        <v>370</v>
      </c>
      <c r="K584" s="630">
        <v>4831.5</v>
      </c>
    </row>
    <row r="585" spans="1:11" ht="14.4" customHeight="1" x14ac:dyDescent="0.3">
      <c r="A585" s="625" t="s">
        <v>535</v>
      </c>
      <c r="B585" s="626" t="s">
        <v>537</v>
      </c>
      <c r="C585" s="627" t="s">
        <v>557</v>
      </c>
      <c r="D585" s="628" t="s">
        <v>558</v>
      </c>
      <c r="E585" s="627" t="s">
        <v>4194</v>
      </c>
      <c r="F585" s="628" t="s">
        <v>4195</v>
      </c>
      <c r="G585" s="627" t="s">
        <v>5010</v>
      </c>
      <c r="H585" s="627" t="s">
        <v>5011</v>
      </c>
      <c r="I585" s="629">
        <v>11400</v>
      </c>
      <c r="J585" s="629">
        <v>8</v>
      </c>
      <c r="K585" s="630">
        <v>91200</v>
      </c>
    </row>
    <row r="586" spans="1:11" ht="14.4" customHeight="1" x14ac:dyDescent="0.3">
      <c r="A586" s="625" t="s">
        <v>535</v>
      </c>
      <c r="B586" s="626" t="s">
        <v>537</v>
      </c>
      <c r="C586" s="627" t="s">
        <v>557</v>
      </c>
      <c r="D586" s="628" t="s">
        <v>558</v>
      </c>
      <c r="E586" s="627" t="s">
        <v>4194</v>
      </c>
      <c r="F586" s="628" t="s">
        <v>4195</v>
      </c>
      <c r="G586" s="627" t="s">
        <v>5012</v>
      </c>
      <c r="H586" s="627" t="s">
        <v>5013</v>
      </c>
      <c r="I586" s="629">
        <v>19400</v>
      </c>
      <c r="J586" s="629">
        <v>5</v>
      </c>
      <c r="K586" s="630">
        <v>97000</v>
      </c>
    </row>
    <row r="587" spans="1:11" ht="14.4" customHeight="1" x14ac:dyDescent="0.3">
      <c r="A587" s="625" t="s">
        <v>535</v>
      </c>
      <c r="B587" s="626" t="s">
        <v>537</v>
      </c>
      <c r="C587" s="627" t="s">
        <v>557</v>
      </c>
      <c r="D587" s="628" t="s">
        <v>558</v>
      </c>
      <c r="E587" s="627" t="s">
        <v>4194</v>
      </c>
      <c r="F587" s="628" t="s">
        <v>4195</v>
      </c>
      <c r="G587" s="627" t="s">
        <v>4448</v>
      </c>
      <c r="H587" s="627" t="s">
        <v>4449</v>
      </c>
      <c r="I587" s="629">
        <v>21.06625</v>
      </c>
      <c r="J587" s="629">
        <v>120</v>
      </c>
      <c r="K587" s="630">
        <v>2534.5</v>
      </c>
    </row>
    <row r="588" spans="1:11" ht="14.4" customHeight="1" x14ac:dyDescent="0.3">
      <c r="A588" s="625" t="s">
        <v>535</v>
      </c>
      <c r="B588" s="626" t="s">
        <v>537</v>
      </c>
      <c r="C588" s="627" t="s">
        <v>557</v>
      </c>
      <c r="D588" s="628" t="s">
        <v>558</v>
      </c>
      <c r="E588" s="627" t="s">
        <v>4194</v>
      </c>
      <c r="F588" s="628" t="s">
        <v>4195</v>
      </c>
      <c r="G588" s="627" t="s">
        <v>5014</v>
      </c>
      <c r="H588" s="627" t="s">
        <v>5015</v>
      </c>
      <c r="I588" s="629">
        <v>1221</v>
      </c>
      <c r="J588" s="629">
        <v>90</v>
      </c>
      <c r="K588" s="630">
        <v>109890</v>
      </c>
    </row>
    <row r="589" spans="1:11" ht="14.4" customHeight="1" x14ac:dyDescent="0.3">
      <c r="A589" s="625" t="s">
        <v>535</v>
      </c>
      <c r="B589" s="626" t="s">
        <v>537</v>
      </c>
      <c r="C589" s="627" t="s">
        <v>557</v>
      </c>
      <c r="D589" s="628" t="s">
        <v>558</v>
      </c>
      <c r="E589" s="627" t="s">
        <v>4194</v>
      </c>
      <c r="F589" s="628" t="s">
        <v>4195</v>
      </c>
      <c r="G589" s="627" t="s">
        <v>4456</v>
      </c>
      <c r="H589" s="627" t="s">
        <v>4457</v>
      </c>
      <c r="I589" s="629">
        <v>0.46374999999999988</v>
      </c>
      <c r="J589" s="629">
        <v>2200</v>
      </c>
      <c r="K589" s="630">
        <v>1014</v>
      </c>
    </row>
    <row r="590" spans="1:11" ht="14.4" customHeight="1" x14ac:dyDescent="0.3">
      <c r="A590" s="625" t="s">
        <v>535</v>
      </c>
      <c r="B590" s="626" t="s">
        <v>537</v>
      </c>
      <c r="C590" s="627" t="s">
        <v>557</v>
      </c>
      <c r="D590" s="628" t="s">
        <v>558</v>
      </c>
      <c r="E590" s="627" t="s">
        <v>4194</v>
      </c>
      <c r="F590" s="628" t="s">
        <v>4195</v>
      </c>
      <c r="G590" s="627" t="s">
        <v>4458</v>
      </c>
      <c r="H590" s="627" t="s">
        <v>4459</v>
      </c>
      <c r="I590" s="629">
        <v>3.9842857142857149</v>
      </c>
      <c r="J590" s="629">
        <v>550</v>
      </c>
      <c r="K590" s="630">
        <v>2184.5</v>
      </c>
    </row>
    <row r="591" spans="1:11" ht="14.4" customHeight="1" x14ac:dyDescent="0.3">
      <c r="A591" s="625" t="s">
        <v>535</v>
      </c>
      <c r="B591" s="626" t="s">
        <v>537</v>
      </c>
      <c r="C591" s="627" t="s">
        <v>557</v>
      </c>
      <c r="D591" s="628" t="s">
        <v>558</v>
      </c>
      <c r="E591" s="627" t="s">
        <v>4194</v>
      </c>
      <c r="F591" s="628" t="s">
        <v>4195</v>
      </c>
      <c r="G591" s="627" t="s">
        <v>5016</v>
      </c>
      <c r="H591" s="627" t="s">
        <v>5017</v>
      </c>
      <c r="I591" s="629">
        <v>1948.6721428571425</v>
      </c>
      <c r="J591" s="629">
        <v>280</v>
      </c>
      <c r="K591" s="630">
        <v>545628.24</v>
      </c>
    </row>
    <row r="592" spans="1:11" ht="14.4" customHeight="1" x14ac:dyDescent="0.3">
      <c r="A592" s="625" t="s">
        <v>535</v>
      </c>
      <c r="B592" s="626" t="s">
        <v>537</v>
      </c>
      <c r="C592" s="627" t="s">
        <v>557</v>
      </c>
      <c r="D592" s="628" t="s">
        <v>558</v>
      </c>
      <c r="E592" s="627" t="s">
        <v>4194</v>
      </c>
      <c r="F592" s="628" t="s">
        <v>4195</v>
      </c>
      <c r="G592" s="627" t="s">
        <v>5018</v>
      </c>
      <c r="H592" s="627" t="s">
        <v>5019</v>
      </c>
      <c r="I592" s="629">
        <v>678.72199999999998</v>
      </c>
      <c r="J592" s="629">
        <v>120</v>
      </c>
      <c r="K592" s="630">
        <v>81433.25</v>
      </c>
    </row>
    <row r="593" spans="1:11" ht="14.4" customHeight="1" x14ac:dyDescent="0.3">
      <c r="A593" s="625" t="s">
        <v>535</v>
      </c>
      <c r="B593" s="626" t="s">
        <v>537</v>
      </c>
      <c r="C593" s="627" t="s">
        <v>557</v>
      </c>
      <c r="D593" s="628" t="s">
        <v>558</v>
      </c>
      <c r="E593" s="627" t="s">
        <v>4194</v>
      </c>
      <c r="F593" s="628" t="s">
        <v>4195</v>
      </c>
      <c r="G593" s="627" t="s">
        <v>4724</v>
      </c>
      <c r="H593" s="627" t="s">
        <v>4725</v>
      </c>
      <c r="I593" s="629">
        <v>15.39</v>
      </c>
      <c r="J593" s="629">
        <v>150</v>
      </c>
      <c r="K593" s="630">
        <v>2308.5</v>
      </c>
    </row>
    <row r="594" spans="1:11" ht="14.4" customHeight="1" x14ac:dyDescent="0.3">
      <c r="A594" s="625" t="s">
        <v>535</v>
      </c>
      <c r="B594" s="626" t="s">
        <v>537</v>
      </c>
      <c r="C594" s="627" t="s">
        <v>557</v>
      </c>
      <c r="D594" s="628" t="s">
        <v>558</v>
      </c>
      <c r="E594" s="627" t="s">
        <v>4194</v>
      </c>
      <c r="F594" s="628" t="s">
        <v>4195</v>
      </c>
      <c r="G594" s="627" t="s">
        <v>5020</v>
      </c>
      <c r="H594" s="627" t="s">
        <v>5021</v>
      </c>
      <c r="I594" s="629">
        <v>318.23</v>
      </c>
      <c r="J594" s="629">
        <v>25</v>
      </c>
      <c r="K594" s="630">
        <v>7955.75</v>
      </c>
    </row>
    <row r="595" spans="1:11" ht="14.4" customHeight="1" x14ac:dyDescent="0.3">
      <c r="A595" s="625" t="s">
        <v>535</v>
      </c>
      <c r="B595" s="626" t="s">
        <v>537</v>
      </c>
      <c r="C595" s="627" t="s">
        <v>557</v>
      </c>
      <c r="D595" s="628" t="s">
        <v>558</v>
      </c>
      <c r="E595" s="627" t="s">
        <v>4194</v>
      </c>
      <c r="F595" s="628" t="s">
        <v>4195</v>
      </c>
      <c r="G595" s="627" t="s">
        <v>5022</v>
      </c>
      <c r="H595" s="627" t="s">
        <v>5023</v>
      </c>
      <c r="I595" s="629">
        <v>14013.4175</v>
      </c>
      <c r="J595" s="629">
        <v>7</v>
      </c>
      <c r="K595" s="630">
        <v>98511.330000000016</v>
      </c>
    </row>
    <row r="596" spans="1:11" ht="14.4" customHeight="1" x14ac:dyDescent="0.3">
      <c r="A596" s="625" t="s">
        <v>535</v>
      </c>
      <c r="B596" s="626" t="s">
        <v>537</v>
      </c>
      <c r="C596" s="627" t="s">
        <v>557</v>
      </c>
      <c r="D596" s="628" t="s">
        <v>558</v>
      </c>
      <c r="E596" s="627" t="s">
        <v>4194</v>
      </c>
      <c r="F596" s="628" t="s">
        <v>4195</v>
      </c>
      <c r="G596" s="627" t="s">
        <v>5024</v>
      </c>
      <c r="H596" s="627" t="s">
        <v>5025</v>
      </c>
      <c r="I596" s="629">
        <v>15106.62</v>
      </c>
      <c r="J596" s="629">
        <v>1</v>
      </c>
      <c r="K596" s="630">
        <v>15106.62</v>
      </c>
    </row>
    <row r="597" spans="1:11" ht="14.4" customHeight="1" x14ac:dyDescent="0.3">
      <c r="A597" s="625" t="s">
        <v>535</v>
      </c>
      <c r="B597" s="626" t="s">
        <v>537</v>
      </c>
      <c r="C597" s="627" t="s">
        <v>557</v>
      </c>
      <c r="D597" s="628" t="s">
        <v>558</v>
      </c>
      <c r="E597" s="627" t="s">
        <v>4194</v>
      </c>
      <c r="F597" s="628" t="s">
        <v>4195</v>
      </c>
      <c r="G597" s="627" t="s">
        <v>5026</v>
      </c>
      <c r="H597" s="627" t="s">
        <v>5027</v>
      </c>
      <c r="I597" s="629">
        <v>19159.29</v>
      </c>
      <c r="J597" s="629">
        <v>10</v>
      </c>
      <c r="K597" s="630">
        <v>189296.43000000002</v>
      </c>
    </row>
    <row r="598" spans="1:11" ht="14.4" customHeight="1" x14ac:dyDescent="0.3">
      <c r="A598" s="625" t="s">
        <v>535</v>
      </c>
      <c r="B598" s="626" t="s">
        <v>537</v>
      </c>
      <c r="C598" s="627" t="s">
        <v>557</v>
      </c>
      <c r="D598" s="628" t="s">
        <v>558</v>
      </c>
      <c r="E598" s="627" t="s">
        <v>4194</v>
      </c>
      <c r="F598" s="628" t="s">
        <v>4195</v>
      </c>
      <c r="G598" s="627" t="s">
        <v>5028</v>
      </c>
      <c r="H598" s="627" t="s">
        <v>5029</v>
      </c>
      <c r="I598" s="629">
        <v>2268.3366666666666</v>
      </c>
      <c r="J598" s="629">
        <v>15</v>
      </c>
      <c r="K598" s="630">
        <v>34024.99</v>
      </c>
    </row>
    <row r="599" spans="1:11" ht="14.4" customHeight="1" x14ac:dyDescent="0.3">
      <c r="A599" s="625" t="s">
        <v>535</v>
      </c>
      <c r="B599" s="626" t="s">
        <v>537</v>
      </c>
      <c r="C599" s="627" t="s">
        <v>557</v>
      </c>
      <c r="D599" s="628" t="s">
        <v>558</v>
      </c>
      <c r="E599" s="627" t="s">
        <v>4194</v>
      </c>
      <c r="F599" s="628" t="s">
        <v>4195</v>
      </c>
      <c r="G599" s="627" t="s">
        <v>5030</v>
      </c>
      <c r="H599" s="627" t="s">
        <v>5031</v>
      </c>
      <c r="I599" s="629">
        <v>8000.52</v>
      </c>
      <c r="J599" s="629">
        <v>1</v>
      </c>
      <c r="K599" s="630">
        <v>8000.52</v>
      </c>
    </row>
    <row r="600" spans="1:11" ht="14.4" customHeight="1" x14ac:dyDescent="0.3">
      <c r="A600" s="625" t="s">
        <v>535</v>
      </c>
      <c r="B600" s="626" t="s">
        <v>537</v>
      </c>
      <c r="C600" s="627" t="s">
        <v>557</v>
      </c>
      <c r="D600" s="628" t="s">
        <v>558</v>
      </c>
      <c r="E600" s="627" t="s">
        <v>4194</v>
      </c>
      <c r="F600" s="628" t="s">
        <v>4195</v>
      </c>
      <c r="G600" s="627" t="s">
        <v>5032</v>
      </c>
      <c r="H600" s="627" t="s">
        <v>5033</v>
      </c>
      <c r="I600" s="629">
        <v>1345.915</v>
      </c>
      <c r="J600" s="629">
        <v>35</v>
      </c>
      <c r="K600" s="630">
        <v>47307.44</v>
      </c>
    </row>
    <row r="601" spans="1:11" ht="14.4" customHeight="1" x14ac:dyDescent="0.3">
      <c r="A601" s="625" t="s">
        <v>535</v>
      </c>
      <c r="B601" s="626" t="s">
        <v>537</v>
      </c>
      <c r="C601" s="627" t="s">
        <v>557</v>
      </c>
      <c r="D601" s="628" t="s">
        <v>558</v>
      </c>
      <c r="E601" s="627" t="s">
        <v>4194</v>
      </c>
      <c r="F601" s="628" t="s">
        <v>4195</v>
      </c>
      <c r="G601" s="627" t="s">
        <v>5034</v>
      </c>
      <c r="H601" s="627" t="s">
        <v>5035</v>
      </c>
      <c r="I601" s="629">
        <v>250.8</v>
      </c>
      <c r="J601" s="629">
        <v>25</v>
      </c>
      <c r="K601" s="630">
        <v>6269.92</v>
      </c>
    </row>
    <row r="602" spans="1:11" ht="14.4" customHeight="1" x14ac:dyDescent="0.3">
      <c r="A602" s="625" t="s">
        <v>535</v>
      </c>
      <c r="B602" s="626" t="s">
        <v>537</v>
      </c>
      <c r="C602" s="627" t="s">
        <v>557</v>
      </c>
      <c r="D602" s="628" t="s">
        <v>558</v>
      </c>
      <c r="E602" s="627" t="s">
        <v>4194</v>
      </c>
      <c r="F602" s="628" t="s">
        <v>4195</v>
      </c>
      <c r="G602" s="627" t="s">
        <v>5036</v>
      </c>
      <c r="H602" s="627" t="s">
        <v>5037</v>
      </c>
      <c r="I602" s="629">
        <v>938.96</v>
      </c>
      <c r="J602" s="629">
        <v>20</v>
      </c>
      <c r="K602" s="630">
        <v>18779.2</v>
      </c>
    </row>
    <row r="603" spans="1:11" ht="14.4" customHeight="1" x14ac:dyDescent="0.3">
      <c r="A603" s="625" t="s">
        <v>535</v>
      </c>
      <c r="B603" s="626" t="s">
        <v>537</v>
      </c>
      <c r="C603" s="627" t="s">
        <v>557</v>
      </c>
      <c r="D603" s="628" t="s">
        <v>558</v>
      </c>
      <c r="E603" s="627" t="s">
        <v>4194</v>
      </c>
      <c r="F603" s="628" t="s">
        <v>4195</v>
      </c>
      <c r="G603" s="627" t="s">
        <v>5038</v>
      </c>
      <c r="H603" s="627" t="s">
        <v>5039</v>
      </c>
      <c r="I603" s="629">
        <v>2576.09</v>
      </c>
      <c r="J603" s="629">
        <v>10</v>
      </c>
      <c r="K603" s="630">
        <v>25760.9</v>
      </c>
    </row>
    <row r="604" spans="1:11" ht="14.4" customHeight="1" x14ac:dyDescent="0.3">
      <c r="A604" s="625" t="s">
        <v>535</v>
      </c>
      <c r="B604" s="626" t="s">
        <v>537</v>
      </c>
      <c r="C604" s="627" t="s">
        <v>557</v>
      </c>
      <c r="D604" s="628" t="s">
        <v>558</v>
      </c>
      <c r="E604" s="627" t="s">
        <v>4194</v>
      </c>
      <c r="F604" s="628" t="s">
        <v>4195</v>
      </c>
      <c r="G604" s="627" t="s">
        <v>5040</v>
      </c>
      <c r="H604" s="627" t="s">
        <v>5041</v>
      </c>
      <c r="I604" s="629">
        <v>551.1</v>
      </c>
      <c r="J604" s="629">
        <v>10</v>
      </c>
      <c r="K604" s="630">
        <v>5511</v>
      </c>
    </row>
    <row r="605" spans="1:11" ht="14.4" customHeight="1" x14ac:dyDescent="0.3">
      <c r="A605" s="625" t="s">
        <v>535</v>
      </c>
      <c r="B605" s="626" t="s">
        <v>537</v>
      </c>
      <c r="C605" s="627" t="s">
        <v>557</v>
      </c>
      <c r="D605" s="628" t="s">
        <v>558</v>
      </c>
      <c r="E605" s="627" t="s">
        <v>4194</v>
      </c>
      <c r="F605" s="628" t="s">
        <v>4195</v>
      </c>
      <c r="G605" s="627" t="s">
        <v>5042</v>
      </c>
      <c r="H605" s="627" t="s">
        <v>5043</v>
      </c>
      <c r="I605" s="629">
        <v>317.02</v>
      </c>
      <c r="J605" s="629">
        <v>0</v>
      </c>
      <c r="K605" s="630">
        <v>0</v>
      </c>
    </row>
    <row r="606" spans="1:11" ht="14.4" customHeight="1" x14ac:dyDescent="0.3">
      <c r="A606" s="625" t="s">
        <v>535</v>
      </c>
      <c r="B606" s="626" t="s">
        <v>537</v>
      </c>
      <c r="C606" s="627" t="s">
        <v>557</v>
      </c>
      <c r="D606" s="628" t="s">
        <v>558</v>
      </c>
      <c r="E606" s="627" t="s">
        <v>4194</v>
      </c>
      <c r="F606" s="628" t="s">
        <v>4195</v>
      </c>
      <c r="G606" s="627" t="s">
        <v>5044</v>
      </c>
      <c r="H606" s="627" t="s">
        <v>5045</v>
      </c>
      <c r="I606" s="629">
        <v>985.54500000000007</v>
      </c>
      <c r="J606" s="629">
        <v>20</v>
      </c>
      <c r="K606" s="630">
        <v>19710.900000000001</v>
      </c>
    </row>
    <row r="607" spans="1:11" ht="14.4" customHeight="1" x14ac:dyDescent="0.3">
      <c r="A607" s="625" t="s">
        <v>535</v>
      </c>
      <c r="B607" s="626" t="s">
        <v>537</v>
      </c>
      <c r="C607" s="627" t="s">
        <v>557</v>
      </c>
      <c r="D607" s="628" t="s">
        <v>558</v>
      </c>
      <c r="E607" s="627" t="s">
        <v>4194</v>
      </c>
      <c r="F607" s="628" t="s">
        <v>4195</v>
      </c>
      <c r="G607" s="627" t="s">
        <v>5046</v>
      </c>
      <c r="H607" s="627" t="s">
        <v>5047</v>
      </c>
      <c r="I607" s="629">
        <v>199</v>
      </c>
      <c r="J607" s="629">
        <v>20</v>
      </c>
      <c r="K607" s="630">
        <v>3980</v>
      </c>
    </row>
    <row r="608" spans="1:11" ht="14.4" customHeight="1" x14ac:dyDescent="0.3">
      <c r="A608" s="625" t="s">
        <v>535</v>
      </c>
      <c r="B608" s="626" t="s">
        <v>537</v>
      </c>
      <c r="C608" s="627" t="s">
        <v>557</v>
      </c>
      <c r="D608" s="628" t="s">
        <v>558</v>
      </c>
      <c r="E608" s="627" t="s">
        <v>4194</v>
      </c>
      <c r="F608" s="628" t="s">
        <v>4195</v>
      </c>
      <c r="G608" s="627" t="s">
        <v>5048</v>
      </c>
      <c r="H608" s="627" t="s">
        <v>5049</v>
      </c>
      <c r="I608" s="629">
        <v>811.91</v>
      </c>
      <c r="J608" s="629">
        <v>10</v>
      </c>
      <c r="K608" s="630">
        <v>8119.1</v>
      </c>
    </row>
    <row r="609" spans="1:11" ht="14.4" customHeight="1" x14ac:dyDescent="0.3">
      <c r="A609" s="625" t="s">
        <v>535</v>
      </c>
      <c r="B609" s="626" t="s">
        <v>537</v>
      </c>
      <c r="C609" s="627" t="s">
        <v>557</v>
      </c>
      <c r="D609" s="628" t="s">
        <v>558</v>
      </c>
      <c r="E609" s="627" t="s">
        <v>4194</v>
      </c>
      <c r="F609" s="628" t="s">
        <v>4195</v>
      </c>
      <c r="G609" s="627" t="s">
        <v>5050</v>
      </c>
      <c r="H609" s="627" t="s">
        <v>5051</v>
      </c>
      <c r="I609" s="629">
        <v>279.11</v>
      </c>
      <c r="J609" s="629">
        <v>20</v>
      </c>
      <c r="K609" s="630">
        <v>5873.5</v>
      </c>
    </row>
    <row r="610" spans="1:11" ht="14.4" customHeight="1" x14ac:dyDescent="0.3">
      <c r="A610" s="625" t="s">
        <v>535</v>
      </c>
      <c r="B610" s="626" t="s">
        <v>537</v>
      </c>
      <c r="C610" s="627" t="s">
        <v>557</v>
      </c>
      <c r="D610" s="628" t="s">
        <v>558</v>
      </c>
      <c r="E610" s="627" t="s">
        <v>4194</v>
      </c>
      <c r="F610" s="628" t="s">
        <v>4195</v>
      </c>
      <c r="G610" s="627" t="s">
        <v>5052</v>
      </c>
      <c r="H610" s="627" t="s">
        <v>5053</v>
      </c>
      <c r="I610" s="629">
        <v>811.91</v>
      </c>
      <c r="J610" s="629">
        <v>10</v>
      </c>
      <c r="K610" s="630">
        <v>8119.1</v>
      </c>
    </row>
    <row r="611" spans="1:11" ht="14.4" customHeight="1" x14ac:dyDescent="0.3">
      <c r="A611" s="625" t="s">
        <v>535</v>
      </c>
      <c r="B611" s="626" t="s">
        <v>537</v>
      </c>
      <c r="C611" s="627" t="s">
        <v>557</v>
      </c>
      <c r="D611" s="628" t="s">
        <v>558</v>
      </c>
      <c r="E611" s="627" t="s">
        <v>4194</v>
      </c>
      <c r="F611" s="628" t="s">
        <v>4195</v>
      </c>
      <c r="G611" s="627" t="s">
        <v>5054</v>
      </c>
      <c r="H611" s="627" t="s">
        <v>5055</v>
      </c>
      <c r="I611" s="629">
        <v>160.11000000000001</v>
      </c>
      <c r="J611" s="629">
        <v>40</v>
      </c>
      <c r="K611" s="630">
        <v>6404.58</v>
      </c>
    </row>
    <row r="612" spans="1:11" ht="14.4" customHeight="1" x14ac:dyDescent="0.3">
      <c r="A612" s="625" t="s">
        <v>535</v>
      </c>
      <c r="B612" s="626" t="s">
        <v>537</v>
      </c>
      <c r="C612" s="627" t="s">
        <v>557</v>
      </c>
      <c r="D612" s="628" t="s">
        <v>558</v>
      </c>
      <c r="E612" s="627" t="s">
        <v>4194</v>
      </c>
      <c r="F612" s="628" t="s">
        <v>4195</v>
      </c>
      <c r="G612" s="627" t="s">
        <v>5056</v>
      </c>
      <c r="H612" s="627" t="s">
        <v>5057</v>
      </c>
      <c r="I612" s="629">
        <v>251.42750000000001</v>
      </c>
      <c r="J612" s="629">
        <v>80</v>
      </c>
      <c r="K612" s="630">
        <v>20114</v>
      </c>
    </row>
    <row r="613" spans="1:11" ht="14.4" customHeight="1" x14ac:dyDescent="0.3">
      <c r="A613" s="625" t="s">
        <v>535</v>
      </c>
      <c r="B613" s="626" t="s">
        <v>537</v>
      </c>
      <c r="C613" s="627" t="s">
        <v>557</v>
      </c>
      <c r="D613" s="628" t="s">
        <v>558</v>
      </c>
      <c r="E613" s="627" t="s">
        <v>4194</v>
      </c>
      <c r="F613" s="628" t="s">
        <v>4195</v>
      </c>
      <c r="G613" s="627" t="s">
        <v>5058</v>
      </c>
      <c r="H613" s="627" t="s">
        <v>5059</v>
      </c>
      <c r="I613" s="629">
        <v>2516.8000000000002</v>
      </c>
      <c r="J613" s="629">
        <v>6</v>
      </c>
      <c r="K613" s="630">
        <v>15100.800000000001</v>
      </c>
    </row>
    <row r="614" spans="1:11" ht="14.4" customHeight="1" x14ac:dyDescent="0.3">
      <c r="A614" s="625" t="s">
        <v>535</v>
      </c>
      <c r="B614" s="626" t="s">
        <v>537</v>
      </c>
      <c r="C614" s="627" t="s">
        <v>557</v>
      </c>
      <c r="D614" s="628" t="s">
        <v>558</v>
      </c>
      <c r="E614" s="627" t="s">
        <v>4194</v>
      </c>
      <c r="F614" s="628" t="s">
        <v>4195</v>
      </c>
      <c r="G614" s="627" t="s">
        <v>5060</v>
      </c>
      <c r="H614" s="627" t="s">
        <v>5061</v>
      </c>
      <c r="I614" s="629">
        <v>265.45999999999998</v>
      </c>
      <c r="J614" s="629">
        <v>100</v>
      </c>
      <c r="K614" s="630">
        <v>26545.780000000002</v>
      </c>
    </row>
    <row r="615" spans="1:11" ht="14.4" customHeight="1" x14ac:dyDescent="0.3">
      <c r="A615" s="625" t="s">
        <v>535</v>
      </c>
      <c r="B615" s="626" t="s">
        <v>537</v>
      </c>
      <c r="C615" s="627" t="s">
        <v>557</v>
      </c>
      <c r="D615" s="628" t="s">
        <v>558</v>
      </c>
      <c r="E615" s="627" t="s">
        <v>4194</v>
      </c>
      <c r="F615" s="628" t="s">
        <v>4195</v>
      </c>
      <c r="G615" s="627" t="s">
        <v>5062</v>
      </c>
      <c r="H615" s="627" t="s">
        <v>5063</v>
      </c>
      <c r="I615" s="629">
        <v>970.72250000000008</v>
      </c>
      <c r="J615" s="629">
        <v>40</v>
      </c>
      <c r="K615" s="630">
        <v>38828.9</v>
      </c>
    </row>
    <row r="616" spans="1:11" ht="14.4" customHeight="1" x14ac:dyDescent="0.3">
      <c r="A616" s="625" t="s">
        <v>535</v>
      </c>
      <c r="B616" s="626" t="s">
        <v>537</v>
      </c>
      <c r="C616" s="627" t="s">
        <v>557</v>
      </c>
      <c r="D616" s="628" t="s">
        <v>558</v>
      </c>
      <c r="E616" s="627" t="s">
        <v>4194</v>
      </c>
      <c r="F616" s="628" t="s">
        <v>4195</v>
      </c>
      <c r="G616" s="627" t="s">
        <v>5064</v>
      </c>
      <c r="H616" s="627" t="s">
        <v>5065</v>
      </c>
      <c r="I616" s="629">
        <v>1529.1</v>
      </c>
      <c r="J616" s="629">
        <v>2</v>
      </c>
      <c r="K616" s="630">
        <v>3001</v>
      </c>
    </row>
    <row r="617" spans="1:11" ht="14.4" customHeight="1" x14ac:dyDescent="0.3">
      <c r="A617" s="625" t="s">
        <v>535</v>
      </c>
      <c r="B617" s="626" t="s">
        <v>537</v>
      </c>
      <c r="C617" s="627" t="s">
        <v>557</v>
      </c>
      <c r="D617" s="628" t="s">
        <v>558</v>
      </c>
      <c r="E617" s="627" t="s">
        <v>4194</v>
      </c>
      <c r="F617" s="628" t="s">
        <v>4195</v>
      </c>
      <c r="G617" s="627" t="s">
        <v>5066</v>
      </c>
      <c r="H617" s="627" t="s">
        <v>5067</v>
      </c>
      <c r="I617" s="629">
        <v>1054.7166666666665</v>
      </c>
      <c r="J617" s="629">
        <v>30</v>
      </c>
      <c r="K617" s="630">
        <v>31641.5</v>
      </c>
    </row>
    <row r="618" spans="1:11" ht="14.4" customHeight="1" x14ac:dyDescent="0.3">
      <c r="A618" s="625" t="s">
        <v>535</v>
      </c>
      <c r="B618" s="626" t="s">
        <v>537</v>
      </c>
      <c r="C618" s="627" t="s">
        <v>557</v>
      </c>
      <c r="D618" s="628" t="s">
        <v>558</v>
      </c>
      <c r="E618" s="627" t="s">
        <v>4194</v>
      </c>
      <c r="F618" s="628" t="s">
        <v>4195</v>
      </c>
      <c r="G618" s="627" t="s">
        <v>5068</v>
      </c>
      <c r="H618" s="627" t="s">
        <v>5069</v>
      </c>
      <c r="I618" s="629">
        <v>146.56</v>
      </c>
      <c r="J618" s="629">
        <v>84</v>
      </c>
      <c r="K618" s="630">
        <v>12356.52</v>
      </c>
    </row>
    <row r="619" spans="1:11" ht="14.4" customHeight="1" x14ac:dyDescent="0.3">
      <c r="A619" s="625" t="s">
        <v>535</v>
      </c>
      <c r="B619" s="626" t="s">
        <v>537</v>
      </c>
      <c r="C619" s="627" t="s">
        <v>557</v>
      </c>
      <c r="D619" s="628" t="s">
        <v>558</v>
      </c>
      <c r="E619" s="627" t="s">
        <v>4194</v>
      </c>
      <c r="F619" s="628" t="s">
        <v>4195</v>
      </c>
      <c r="G619" s="627" t="s">
        <v>4472</v>
      </c>
      <c r="H619" s="627" t="s">
        <v>4473</v>
      </c>
      <c r="I619" s="629">
        <v>49.91</v>
      </c>
      <c r="J619" s="629">
        <v>100</v>
      </c>
      <c r="K619" s="630">
        <v>4991.26</v>
      </c>
    </row>
    <row r="620" spans="1:11" ht="14.4" customHeight="1" x14ac:dyDescent="0.3">
      <c r="A620" s="625" t="s">
        <v>535</v>
      </c>
      <c r="B620" s="626" t="s">
        <v>537</v>
      </c>
      <c r="C620" s="627" t="s">
        <v>557</v>
      </c>
      <c r="D620" s="628" t="s">
        <v>558</v>
      </c>
      <c r="E620" s="627" t="s">
        <v>4194</v>
      </c>
      <c r="F620" s="628" t="s">
        <v>4195</v>
      </c>
      <c r="G620" s="627" t="s">
        <v>5070</v>
      </c>
      <c r="H620" s="627" t="s">
        <v>5071</v>
      </c>
      <c r="I620" s="629">
        <v>2113.7199999999998</v>
      </c>
      <c r="J620" s="629">
        <v>1</v>
      </c>
      <c r="K620" s="630">
        <v>2113.7199999999998</v>
      </c>
    </row>
    <row r="621" spans="1:11" ht="14.4" customHeight="1" x14ac:dyDescent="0.3">
      <c r="A621" s="625" t="s">
        <v>535</v>
      </c>
      <c r="B621" s="626" t="s">
        <v>537</v>
      </c>
      <c r="C621" s="627" t="s">
        <v>557</v>
      </c>
      <c r="D621" s="628" t="s">
        <v>558</v>
      </c>
      <c r="E621" s="627" t="s">
        <v>4194</v>
      </c>
      <c r="F621" s="628" t="s">
        <v>4195</v>
      </c>
      <c r="G621" s="627" t="s">
        <v>5072</v>
      </c>
      <c r="H621" s="627" t="s">
        <v>5073</v>
      </c>
      <c r="I621" s="629">
        <v>1319.32</v>
      </c>
      <c r="J621" s="629">
        <v>20</v>
      </c>
      <c r="K621" s="630">
        <v>26386.48</v>
      </c>
    </row>
    <row r="622" spans="1:11" ht="14.4" customHeight="1" x14ac:dyDescent="0.3">
      <c r="A622" s="625" t="s">
        <v>535</v>
      </c>
      <c r="B622" s="626" t="s">
        <v>537</v>
      </c>
      <c r="C622" s="627" t="s">
        <v>557</v>
      </c>
      <c r="D622" s="628" t="s">
        <v>558</v>
      </c>
      <c r="E622" s="627" t="s">
        <v>4194</v>
      </c>
      <c r="F622" s="628" t="s">
        <v>4195</v>
      </c>
      <c r="G622" s="627" t="s">
        <v>5074</v>
      </c>
      <c r="H622" s="627" t="s">
        <v>5075</v>
      </c>
      <c r="I622" s="629">
        <v>774.69500000000005</v>
      </c>
      <c r="J622" s="629">
        <v>3</v>
      </c>
      <c r="K622" s="630">
        <v>2324.08</v>
      </c>
    </row>
    <row r="623" spans="1:11" ht="14.4" customHeight="1" x14ac:dyDescent="0.3">
      <c r="A623" s="625" t="s">
        <v>535</v>
      </c>
      <c r="B623" s="626" t="s">
        <v>537</v>
      </c>
      <c r="C623" s="627" t="s">
        <v>557</v>
      </c>
      <c r="D623" s="628" t="s">
        <v>558</v>
      </c>
      <c r="E623" s="627" t="s">
        <v>4194</v>
      </c>
      <c r="F623" s="628" t="s">
        <v>4195</v>
      </c>
      <c r="G623" s="627" t="s">
        <v>5076</v>
      </c>
      <c r="H623" s="627" t="s">
        <v>5077</v>
      </c>
      <c r="I623" s="629">
        <v>811.91</v>
      </c>
      <c r="J623" s="629">
        <v>10</v>
      </c>
      <c r="K623" s="630">
        <v>8119.1</v>
      </c>
    </row>
    <row r="624" spans="1:11" ht="14.4" customHeight="1" x14ac:dyDescent="0.3">
      <c r="A624" s="625" t="s">
        <v>535</v>
      </c>
      <c r="B624" s="626" t="s">
        <v>537</v>
      </c>
      <c r="C624" s="627" t="s">
        <v>557</v>
      </c>
      <c r="D624" s="628" t="s">
        <v>558</v>
      </c>
      <c r="E624" s="627" t="s">
        <v>4194</v>
      </c>
      <c r="F624" s="628" t="s">
        <v>4195</v>
      </c>
      <c r="G624" s="627" t="s">
        <v>5078</v>
      </c>
      <c r="H624" s="627" t="s">
        <v>5079</v>
      </c>
      <c r="I624" s="629">
        <v>284.16000000000003</v>
      </c>
      <c r="J624" s="629">
        <v>80</v>
      </c>
      <c r="K624" s="630">
        <v>22732.82</v>
      </c>
    </row>
    <row r="625" spans="1:11" ht="14.4" customHeight="1" x14ac:dyDescent="0.3">
      <c r="A625" s="625" t="s">
        <v>535</v>
      </c>
      <c r="B625" s="626" t="s">
        <v>537</v>
      </c>
      <c r="C625" s="627" t="s">
        <v>557</v>
      </c>
      <c r="D625" s="628" t="s">
        <v>558</v>
      </c>
      <c r="E625" s="627" t="s">
        <v>4194</v>
      </c>
      <c r="F625" s="628" t="s">
        <v>4195</v>
      </c>
      <c r="G625" s="627" t="s">
        <v>5080</v>
      </c>
      <c r="H625" s="627" t="s">
        <v>5081</v>
      </c>
      <c r="I625" s="629">
        <v>26.44</v>
      </c>
      <c r="J625" s="629">
        <v>160</v>
      </c>
      <c r="K625" s="630">
        <v>4230.16</v>
      </c>
    </row>
    <row r="626" spans="1:11" ht="14.4" customHeight="1" x14ac:dyDescent="0.3">
      <c r="A626" s="625" t="s">
        <v>535</v>
      </c>
      <c r="B626" s="626" t="s">
        <v>537</v>
      </c>
      <c r="C626" s="627" t="s">
        <v>557</v>
      </c>
      <c r="D626" s="628" t="s">
        <v>558</v>
      </c>
      <c r="E626" s="627" t="s">
        <v>4194</v>
      </c>
      <c r="F626" s="628" t="s">
        <v>4195</v>
      </c>
      <c r="G626" s="627" t="s">
        <v>5082</v>
      </c>
      <c r="H626" s="627" t="s">
        <v>5083</v>
      </c>
      <c r="I626" s="629">
        <v>2.8149999999999999</v>
      </c>
      <c r="J626" s="629">
        <v>200</v>
      </c>
      <c r="K626" s="630">
        <v>563</v>
      </c>
    </row>
    <row r="627" spans="1:11" ht="14.4" customHeight="1" x14ac:dyDescent="0.3">
      <c r="A627" s="625" t="s">
        <v>535</v>
      </c>
      <c r="B627" s="626" t="s">
        <v>537</v>
      </c>
      <c r="C627" s="627" t="s">
        <v>557</v>
      </c>
      <c r="D627" s="628" t="s">
        <v>558</v>
      </c>
      <c r="E627" s="627" t="s">
        <v>4194</v>
      </c>
      <c r="F627" s="628" t="s">
        <v>4195</v>
      </c>
      <c r="G627" s="627" t="s">
        <v>5084</v>
      </c>
      <c r="H627" s="627" t="s">
        <v>5085</v>
      </c>
      <c r="I627" s="629">
        <v>13.04</v>
      </c>
      <c r="J627" s="629">
        <v>50</v>
      </c>
      <c r="K627" s="630">
        <v>652</v>
      </c>
    </row>
    <row r="628" spans="1:11" ht="14.4" customHeight="1" x14ac:dyDescent="0.3">
      <c r="A628" s="625" t="s">
        <v>535</v>
      </c>
      <c r="B628" s="626" t="s">
        <v>537</v>
      </c>
      <c r="C628" s="627" t="s">
        <v>557</v>
      </c>
      <c r="D628" s="628" t="s">
        <v>558</v>
      </c>
      <c r="E628" s="627" t="s">
        <v>4194</v>
      </c>
      <c r="F628" s="628" t="s">
        <v>4195</v>
      </c>
      <c r="G628" s="627" t="s">
        <v>5086</v>
      </c>
      <c r="H628" s="627" t="s">
        <v>5087</v>
      </c>
      <c r="I628" s="629">
        <v>5395.52</v>
      </c>
      <c r="J628" s="629">
        <v>24</v>
      </c>
      <c r="K628" s="630">
        <v>129492.5</v>
      </c>
    </row>
    <row r="629" spans="1:11" ht="14.4" customHeight="1" x14ac:dyDescent="0.3">
      <c r="A629" s="625" t="s">
        <v>535</v>
      </c>
      <c r="B629" s="626" t="s">
        <v>537</v>
      </c>
      <c r="C629" s="627" t="s">
        <v>557</v>
      </c>
      <c r="D629" s="628" t="s">
        <v>558</v>
      </c>
      <c r="E629" s="627" t="s">
        <v>4194</v>
      </c>
      <c r="F629" s="628" t="s">
        <v>4195</v>
      </c>
      <c r="G629" s="627" t="s">
        <v>5088</v>
      </c>
      <c r="H629" s="627" t="s">
        <v>5089</v>
      </c>
      <c r="I629" s="629">
        <v>29.045000000000002</v>
      </c>
      <c r="J629" s="629">
        <v>24</v>
      </c>
      <c r="K629" s="630">
        <v>697.09</v>
      </c>
    </row>
    <row r="630" spans="1:11" ht="14.4" customHeight="1" x14ac:dyDescent="0.3">
      <c r="A630" s="625" t="s">
        <v>535</v>
      </c>
      <c r="B630" s="626" t="s">
        <v>537</v>
      </c>
      <c r="C630" s="627" t="s">
        <v>557</v>
      </c>
      <c r="D630" s="628" t="s">
        <v>558</v>
      </c>
      <c r="E630" s="627" t="s">
        <v>4194</v>
      </c>
      <c r="F630" s="628" t="s">
        <v>4195</v>
      </c>
      <c r="G630" s="627" t="s">
        <v>5090</v>
      </c>
      <c r="H630" s="627" t="s">
        <v>5091</v>
      </c>
      <c r="I630" s="629">
        <v>704.22</v>
      </c>
      <c r="J630" s="629">
        <v>10</v>
      </c>
      <c r="K630" s="630">
        <v>7042.2</v>
      </c>
    </row>
    <row r="631" spans="1:11" ht="14.4" customHeight="1" x14ac:dyDescent="0.3">
      <c r="A631" s="625" t="s">
        <v>535</v>
      </c>
      <c r="B631" s="626" t="s">
        <v>537</v>
      </c>
      <c r="C631" s="627" t="s">
        <v>557</v>
      </c>
      <c r="D631" s="628" t="s">
        <v>558</v>
      </c>
      <c r="E631" s="627" t="s">
        <v>4194</v>
      </c>
      <c r="F631" s="628" t="s">
        <v>4195</v>
      </c>
      <c r="G631" s="627" t="s">
        <v>5092</v>
      </c>
      <c r="H631" s="627" t="s">
        <v>5093</v>
      </c>
      <c r="I631" s="629">
        <v>139.26</v>
      </c>
      <c r="J631" s="629">
        <v>1680</v>
      </c>
      <c r="K631" s="630">
        <v>233954.95</v>
      </c>
    </row>
    <row r="632" spans="1:11" ht="14.4" customHeight="1" x14ac:dyDescent="0.3">
      <c r="A632" s="625" t="s">
        <v>535</v>
      </c>
      <c r="B632" s="626" t="s">
        <v>537</v>
      </c>
      <c r="C632" s="627" t="s">
        <v>557</v>
      </c>
      <c r="D632" s="628" t="s">
        <v>558</v>
      </c>
      <c r="E632" s="627" t="s">
        <v>4194</v>
      </c>
      <c r="F632" s="628" t="s">
        <v>4195</v>
      </c>
      <c r="G632" s="627" t="s">
        <v>5094</v>
      </c>
      <c r="H632" s="627" t="s">
        <v>5095</v>
      </c>
      <c r="I632" s="629">
        <v>811.91</v>
      </c>
      <c r="J632" s="629">
        <v>10</v>
      </c>
      <c r="K632" s="630">
        <v>8119.1</v>
      </c>
    </row>
    <row r="633" spans="1:11" ht="14.4" customHeight="1" x14ac:dyDescent="0.3">
      <c r="A633" s="625" t="s">
        <v>535</v>
      </c>
      <c r="B633" s="626" t="s">
        <v>537</v>
      </c>
      <c r="C633" s="627" t="s">
        <v>557</v>
      </c>
      <c r="D633" s="628" t="s">
        <v>558</v>
      </c>
      <c r="E633" s="627" t="s">
        <v>4194</v>
      </c>
      <c r="F633" s="628" t="s">
        <v>4195</v>
      </c>
      <c r="G633" s="627" t="s">
        <v>5096</v>
      </c>
      <c r="H633" s="627" t="s">
        <v>5097</v>
      </c>
      <c r="I633" s="629">
        <v>1007.6849999999999</v>
      </c>
      <c r="J633" s="629">
        <v>3</v>
      </c>
      <c r="K633" s="630">
        <v>3023.05</v>
      </c>
    </row>
    <row r="634" spans="1:11" ht="14.4" customHeight="1" x14ac:dyDescent="0.3">
      <c r="A634" s="625" t="s">
        <v>535</v>
      </c>
      <c r="B634" s="626" t="s">
        <v>537</v>
      </c>
      <c r="C634" s="627" t="s">
        <v>557</v>
      </c>
      <c r="D634" s="628" t="s">
        <v>558</v>
      </c>
      <c r="E634" s="627" t="s">
        <v>4194</v>
      </c>
      <c r="F634" s="628" t="s">
        <v>4195</v>
      </c>
      <c r="G634" s="627" t="s">
        <v>5098</v>
      </c>
      <c r="H634" s="627" t="s">
        <v>5099</v>
      </c>
      <c r="I634" s="629">
        <v>1007.68</v>
      </c>
      <c r="J634" s="629">
        <v>2</v>
      </c>
      <c r="K634" s="630">
        <v>2015.36</v>
      </c>
    </row>
    <row r="635" spans="1:11" ht="14.4" customHeight="1" x14ac:dyDescent="0.3">
      <c r="A635" s="625" t="s">
        <v>535</v>
      </c>
      <c r="B635" s="626" t="s">
        <v>537</v>
      </c>
      <c r="C635" s="627" t="s">
        <v>557</v>
      </c>
      <c r="D635" s="628" t="s">
        <v>558</v>
      </c>
      <c r="E635" s="627" t="s">
        <v>4194</v>
      </c>
      <c r="F635" s="628" t="s">
        <v>4195</v>
      </c>
      <c r="G635" s="627" t="s">
        <v>5100</v>
      </c>
      <c r="H635" s="627" t="s">
        <v>5101</v>
      </c>
      <c r="I635" s="629">
        <v>1319.32</v>
      </c>
      <c r="J635" s="629">
        <v>20</v>
      </c>
      <c r="K635" s="630">
        <v>26386.48</v>
      </c>
    </row>
    <row r="636" spans="1:11" ht="14.4" customHeight="1" x14ac:dyDescent="0.3">
      <c r="A636" s="625" t="s">
        <v>535</v>
      </c>
      <c r="B636" s="626" t="s">
        <v>537</v>
      </c>
      <c r="C636" s="627" t="s">
        <v>557</v>
      </c>
      <c r="D636" s="628" t="s">
        <v>558</v>
      </c>
      <c r="E636" s="627" t="s">
        <v>4194</v>
      </c>
      <c r="F636" s="628" t="s">
        <v>4195</v>
      </c>
      <c r="G636" s="627" t="s">
        <v>5102</v>
      </c>
      <c r="H636" s="627" t="s">
        <v>5103</v>
      </c>
      <c r="I636" s="629">
        <v>54.45</v>
      </c>
      <c r="J636" s="629">
        <v>50</v>
      </c>
      <c r="K636" s="630">
        <v>2722.5</v>
      </c>
    </row>
    <row r="637" spans="1:11" ht="14.4" customHeight="1" x14ac:dyDescent="0.3">
      <c r="A637" s="625" t="s">
        <v>535</v>
      </c>
      <c r="B637" s="626" t="s">
        <v>537</v>
      </c>
      <c r="C637" s="627" t="s">
        <v>557</v>
      </c>
      <c r="D637" s="628" t="s">
        <v>558</v>
      </c>
      <c r="E637" s="627" t="s">
        <v>4194</v>
      </c>
      <c r="F637" s="628" t="s">
        <v>4195</v>
      </c>
      <c r="G637" s="627" t="s">
        <v>5104</v>
      </c>
      <c r="H637" s="627" t="s">
        <v>5105</v>
      </c>
      <c r="I637" s="629">
        <v>3745.3566666666666</v>
      </c>
      <c r="J637" s="629">
        <v>9</v>
      </c>
      <c r="K637" s="630">
        <v>33708.240000000005</v>
      </c>
    </row>
    <row r="638" spans="1:11" ht="14.4" customHeight="1" x14ac:dyDescent="0.3">
      <c r="A638" s="625" t="s">
        <v>535</v>
      </c>
      <c r="B638" s="626" t="s">
        <v>537</v>
      </c>
      <c r="C638" s="627" t="s">
        <v>557</v>
      </c>
      <c r="D638" s="628" t="s">
        <v>558</v>
      </c>
      <c r="E638" s="627" t="s">
        <v>4194</v>
      </c>
      <c r="F638" s="628" t="s">
        <v>4195</v>
      </c>
      <c r="G638" s="627" t="s">
        <v>5106</v>
      </c>
      <c r="H638" s="627" t="s">
        <v>5107</v>
      </c>
      <c r="I638" s="629">
        <v>1546.33</v>
      </c>
      <c r="J638" s="629">
        <v>10</v>
      </c>
      <c r="K638" s="630">
        <v>15869.2</v>
      </c>
    </row>
    <row r="639" spans="1:11" ht="14.4" customHeight="1" x14ac:dyDescent="0.3">
      <c r="A639" s="625" t="s">
        <v>535</v>
      </c>
      <c r="B639" s="626" t="s">
        <v>537</v>
      </c>
      <c r="C639" s="627" t="s">
        <v>557</v>
      </c>
      <c r="D639" s="628" t="s">
        <v>558</v>
      </c>
      <c r="E639" s="627" t="s">
        <v>4194</v>
      </c>
      <c r="F639" s="628" t="s">
        <v>4195</v>
      </c>
      <c r="G639" s="627" t="s">
        <v>5108</v>
      </c>
      <c r="H639" s="627" t="s">
        <v>5109</v>
      </c>
      <c r="I639" s="629">
        <v>5560.25</v>
      </c>
      <c r="J639" s="629">
        <v>1</v>
      </c>
      <c r="K639" s="630">
        <v>5850.35</v>
      </c>
    </row>
    <row r="640" spans="1:11" ht="14.4" customHeight="1" x14ac:dyDescent="0.3">
      <c r="A640" s="625" t="s">
        <v>535</v>
      </c>
      <c r="B640" s="626" t="s">
        <v>537</v>
      </c>
      <c r="C640" s="627" t="s">
        <v>557</v>
      </c>
      <c r="D640" s="628" t="s">
        <v>558</v>
      </c>
      <c r="E640" s="627" t="s">
        <v>4194</v>
      </c>
      <c r="F640" s="628" t="s">
        <v>4195</v>
      </c>
      <c r="G640" s="627" t="s">
        <v>5110</v>
      </c>
      <c r="H640" s="627" t="s">
        <v>5111</v>
      </c>
      <c r="I640" s="629">
        <v>5608.4375</v>
      </c>
      <c r="J640" s="629">
        <v>5</v>
      </c>
      <c r="K640" s="630">
        <v>28574.200000000004</v>
      </c>
    </row>
    <row r="641" spans="1:11" ht="14.4" customHeight="1" x14ac:dyDescent="0.3">
      <c r="A641" s="625" t="s">
        <v>535</v>
      </c>
      <c r="B641" s="626" t="s">
        <v>537</v>
      </c>
      <c r="C641" s="627" t="s">
        <v>557</v>
      </c>
      <c r="D641" s="628" t="s">
        <v>558</v>
      </c>
      <c r="E641" s="627" t="s">
        <v>4194</v>
      </c>
      <c r="F641" s="628" t="s">
        <v>4195</v>
      </c>
      <c r="G641" s="627" t="s">
        <v>5112</v>
      </c>
      <c r="H641" s="627" t="s">
        <v>5113</v>
      </c>
      <c r="I641" s="629">
        <v>5647.1019999999999</v>
      </c>
      <c r="J641" s="629">
        <v>5</v>
      </c>
      <c r="K641" s="630">
        <v>28235.51</v>
      </c>
    </row>
    <row r="642" spans="1:11" ht="14.4" customHeight="1" x14ac:dyDescent="0.3">
      <c r="A642" s="625" t="s">
        <v>535</v>
      </c>
      <c r="B642" s="626" t="s">
        <v>537</v>
      </c>
      <c r="C642" s="627" t="s">
        <v>557</v>
      </c>
      <c r="D642" s="628" t="s">
        <v>558</v>
      </c>
      <c r="E642" s="627" t="s">
        <v>4194</v>
      </c>
      <c r="F642" s="628" t="s">
        <v>4195</v>
      </c>
      <c r="G642" s="627" t="s">
        <v>5114</v>
      </c>
      <c r="H642" s="627" t="s">
        <v>5115</v>
      </c>
      <c r="I642" s="629">
        <v>139.26</v>
      </c>
      <c r="J642" s="629">
        <v>420</v>
      </c>
      <c r="K642" s="630">
        <v>58488.729999999996</v>
      </c>
    </row>
    <row r="643" spans="1:11" ht="14.4" customHeight="1" x14ac:dyDescent="0.3">
      <c r="A643" s="625" t="s">
        <v>535</v>
      </c>
      <c r="B643" s="626" t="s">
        <v>537</v>
      </c>
      <c r="C643" s="627" t="s">
        <v>557</v>
      </c>
      <c r="D643" s="628" t="s">
        <v>558</v>
      </c>
      <c r="E643" s="627" t="s">
        <v>4194</v>
      </c>
      <c r="F643" s="628" t="s">
        <v>4195</v>
      </c>
      <c r="G643" s="627" t="s">
        <v>5116</v>
      </c>
      <c r="H643" s="627" t="s">
        <v>5117</v>
      </c>
      <c r="I643" s="629">
        <v>660</v>
      </c>
      <c r="J643" s="629">
        <v>70</v>
      </c>
      <c r="K643" s="630">
        <v>46200</v>
      </c>
    </row>
    <row r="644" spans="1:11" ht="14.4" customHeight="1" x14ac:dyDescent="0.3">
      <c r="A644" s="625" t="s">
        <v>535</v>
      </c>
      <c r="B644" s="626" t="s">
        <v>537</v>
      </c>
      <c r="C644" s="627" t="s">
        <v>557</v>
      </c>
      <c r="D644" s="628" t="s">
        <v>558</v>
      </c>
      <c r="E644" s="627" t="s">
        <v>4194</v>
      </c>
      <c r="F644" s="628" t="s">
        <v>4195</v>
      </c>
      <c r="G644" s="627" t="s">
        <v>5118</v>
      </c>
      <c r="H644" s="627" t="s">
        <v>5119</v>
      </c>
      <c r="I644" s="629">
        <v>12.73</v>
      </c>
      <c r="J644" s="629">
        <v>100</v>
      </c>
      <c r="K644" s="630">
        <v>1272.92</v>
      </c>
    </row>
    <row r="645" spans="1:11" ht="14.4" customHeight="1" x14ac:dyDescent="0.3">
      <c r="A645" s="625" t="s">
        <v>535</v>
      </c>
      <c r="B645" s="626" t="s">
        <v>537</v>
      </c>
      <c r="C645" s="627" t="s">
        <v>557</v>
      </c>
      <c r="D645" s="628" t="s">
        <v>558</v>
      </c>
      <c r="E645" s="627" t="s">
        <v>4194</v>
      </c>
      <c r="F645" s="628" t="s">
        <v>4195</v>
      </c>
      <c r="G645" s="627" t="s">
        <v>5120</v>
      </c>
      <c r="H645" s="627" t="s">
        <v>5121</v>
      </c>
      <c r="I645" s="629">
        <v>480.9</v>
      </c>
      <c r="J645" s="629">
        <v>20</v>
      </c>
      <c r="K645" s="630">
        <v>9618</v>
      </c>
    </row>
    <row r="646" spans="1:11" ht="14.4" customHeight="1" x14ac:dyDescent="0.3">
      <c r="A646" s="625" t="s">
        <v>535</v>
      </c>
      <c r="B646" s="626" t="s">
        <v>537</v>
      </c>
      <c r="C646" s="627" t="s">
        <v>557</v>
      </c>
      <c r="D646" s="628" t="s">
        <v>558</v>
      </c>
      <c r="E646" s="627" t="s">
        <v>4194</v>
      </c>
      <c r="F646" s="628" t="s">
        <v>4195</v>
      </c>
      <c r="G646" s="627" t="s">
        <v>5122</v>
      </c>
      <c r="H646" s="627" t="s">
        <v>5123</v>
      </c>
      <c r="I646" s="629">
        <v>8197.7749999999996</v>
      </c>
      <c r="J646" s="629">
        <v>3</v>
      </c>
      <c r="K646" s="630">
        <v>24593.3</v>
      </c>
    </row>
    <row r="647" spans="1:11" ht="14.4" customHeight="1" x14ac:dyDescent="0.3">
      <c r="A647" s="625" t="s">
        <v>535</v>
      </c>
      <c r="B647" s="626" t="s">
        <v>537</v>
      </c>
      <c r="C647" s="627" t="s">
        <v>557</v>
      </c>
      <c r="D647" s="628" t="s">
        <v>558</v>
      </c>
      <c r="E647" s="627" t="s">
        <v>4194</v>
      </c>
      <c r="F647" s="628" t="s">
        <v>4195</v>
      </c>
      <c r="G647" s="627" t="s">
        <v>5124</v>
      </c>
      <c r="H647" s="627" t="s">
        <v>5125</v>
      </c>
      <c r="I647" s="629">
        <v>10810</v>
      </c>
      <c r="J647" s="629">
        <v>4</v>
      </c>
      <c r="K647" s="630">
        <v>45496</v>
      </c>
    </row>
    <row r="648" spans="1:11" ht="14.4" customHeight="1" x14ac:dyDescent="0.3">
      <c r="A648" s="625" t="s">
        <v>535</v>
      </c>
      <c r="B648" s="626" t="s">
        <v>537</v>
      </c>
      <c r="C648" s="627" t="s">
        <v>557</v>
      </c>
      <c r="D648" s="628" t="s">
        <v>558</v>
      </c>
      <c r="E648" s="627" t="s">
        <v>4194</v>
      </c>
      <c r="F648" s="628" t="s">
        <v>4195</v>
      </c>
      <c r="G648" s="627" t="s">
        <v>5126</v>
      </c>
      <c r="H648" s="627" t="s">
        <v>5127</v>
      </c>
      <c r="I648" s="629">
        <v>467.01</v>
      </c>
      <c r="J648" s="629">
        <v>5</v>
      </c>
      <c r="K648" s="630">
        <v>2335.06</v>
      </c>
    </row>
    <row r="649" spans="1:11" ht="14.4" customHeight="1" x14ac:dyDescent="0.3">
      <c r="A649" s="625" t="s">
        <v>535</v>
      </c>
      <c r="B649" s="626" t="s">
        <v>537</v>
      </c>
      <c r="C649" s="627" t="s">
        <v>557</v>
      </c>
      <c r="D649" s="628" t="s">
        <v>558</v>
      </c>
      <c r="E649" s="627" t="s">
        <v>4194</v>
      </c>
      <c r="F649" s="628" t="s">
        <v>4195</v>
      </c>
      <c r="G649" s="627" t="s">
        <v>5128</v>
      </c>
      <c r="H649" s="627" t="s">
        <v>5129</v>
      </c>
      <c r="I649" s="629">
        <v>467.01249999999999</v>
      </c>
      <c r="J649" s="629">
        <v>20</v>
      </c>
      <c r="K649" s="630">
        <v>9340.2799999999988</v>
      </c>
    </row>
    <row r="650" spans="1:11" ht="14.4" customHeight="1" x14ac:dyDescent="0.3">
      <c r="A650" s="625" t="s">
        <v>535</v>
      </c>
      <c r="B650" s="626" t="s">
        <v>537</v>
      </c>
      <c r="C650" s="627" t="s">
        <v>557</v>
      </c>
      <c r="D650" s="628" t="s">
        <v>558</v>
      </c>
      <c r="E650" s="627" t="s">
        <v>4194</v>
      </c>
      <c r="F650" s="628" t="s">
        <v>4195</v>
      </c>
      <c r="G650" s="627" t="s">
        <v>5130</v>
      </c>
      <c r="H650" s="627" t="s">
        <v>5131</v>
      </c>
      <c r="I650" s="629">
        <v>739.18</v>
      </c>
      <c r="J650" s="629">
        <v>20</v>
      </c>
      <c r="K650" s="630">
        <v>14783.55</v>
      </c>
    </row>
    <row r="651" spans="1:11" ht="14.4" customHeight="1" x14ac:dyDescent="0.3">
      <c r="A651" s="625" t="s">
        <v>535</v>
      </c>
      <c r="B651" s="626" t="s">
        <v>537</v>
      </c>
      <c r="C651" s="627" t="s">
        <v>557</v>
      </c>
      <c r="D651" s="628" t="s">
        <v>558</v>
      </c>
      <c r="E651" s="627" t="s">
        <v>4194</v>
      </c>
      <c r="F651" s="628" t="s">
        <v>4195</v>
      </c>
      <c r="G651" s="627" t="s">
        <v>5132</v>
      </c>
      <c r="H651" s="627" t="s">
        <v>5133</v>
      </c>
      <c r="I651" s="629">
        <v>470</v>
      </c>
      <c r="J651" s="629">
        <v>15</v>
      </c>
      <c r="K651" s="630">
        <v>7150</v>
      </c>
    </row>
    <row r="652" spans="1:11" ht="14.4" customHeight="1" x14ac:dyDescent="0.3">
      <c r="A652" s="625" t="s">
        <v>535</v>
      </c>
      <c r="B652" s="626" t="s">
        <v>537</v>
      </c>
      <c r="C652" s="627" t="s">
        <v>557</v>
      </c>
      <c r="D652" s="628" t="s">
        <v>558</v>
      </c>
      <c r="E652" s="627" t="s">
        <v>4194</v>
      </c>
      <c r="F652" s="628" t="s">
        <v>4195</v>
      </c>
      <c r="G652" s="627" t="s">
        <v>5134</v>
      </c>
      <c r="H652" s="627" t="s">
        <v>5135</v>
      </c>
      <c r="I652" s="629">
        <v>1185.8</v>
      </c>
      <c r="J652" s="629">
        <v>6</v>
      </c>
      <c r="K652" s="630">
        <v>7114.8</v>
      </c>
    </row>
    <row r="653" spans="1:11" ht="14.4" customHeight="1" x14ac:dyDescent="0.3">
      <c r="A653" s="625" t="s">
        <v>535</v>
      </c>
      <c r="B653" s="626" t="s">
        <v>537</v>
      </c>
      <c r="C653" s="627" t="s">
        <v>557</v>
      </c>
      <c r="D653" s="628" t="s">
        <v>558</v>
      </c>
      <c r="E653" s="627" t="s">
        <v>4194</v>
      </c>
      <c r="F653" s="628" t="s">
        <v>4195</v>
      </c>
      <c r="G653" s="627" t="s">
        <v>5136</v>
      </c>
      <c r="H653" s="627" t="s">
        <v>5137</v>
      </c>
      <c r="I653" s="629">
        <v>138.24</v>
      </c>
      <c r="J653" s="629">
        <v>20</v>
      </c>
      <c r="K653" s="630">
        <v>2764.85</v>
      </c>
    </row>
    <row r="654" spans="1:11" ht="14.4" customHeight="1" x14ac:dyDescent="0.3">
      <c r="A654" s="625" t="s">
        <v>535</v>
      </c>
      <c r="B654" s="626" t="s">
        <v>537</v>
      </c>
      <c r="C654" s="627" t="s">
        <v>557</v>
      </c>
      <c r="D654" s="628" t="s">
        <v>558</v>
      </c>
      <c r="E654" s="627" t="s">
        <v>4194</v>
      </c>
      <c r="F654" s="628" t="s">
        <v>4195</v>
      </c>
      <c r="G654" s="627" t="s">
        <v>5138</v>
      </c>
      <c r="H654" s="627" t="s">
        <v>5139</v>
      </c>
      <c r="I654" s="629">
        <v>54.45</v>
      </c>
      <c r="J654" s="629">
        <v>25</v>
      </c>
      <c r="K654" s="630">
        <v>1361.25</v>
      </c>
    </row>
    <row r="655" spans="1:11" ht="14.4" customHeight="1" x14ac:dyDescent="0.3">
      <c r="A655" s="625" t="s">
        <v>535</v>
      </c>
      <c r="B655" s="626" t="s">
        <v>537</v>
      </c>
      <c r="C655" s="627" t="s">
        <v>557</v>
      </c>
      <c r="D655" s="628" t="s">
        <v>558</v>
      </c>
      <c r="E655" s="627" t="s">
        <v>4194</v>
      </c>
      <c r="F655" s="628" t="s">
        <v>4195</v>
      </c>
      <c r="G655" s="627" t="s">
        <v>5140</v>
      </c>
      <c r="H655" s="627" t="s">
        <v>5141</v>
      </c>
      <c r="I655" s="629">
        <v>548.13</v>
      </c>
      <c r="J655" s="629">
        <v>80</v>
      </c>
      <c r="K655" s="630">
        <v>43850.400000000001</v>
      </c>
    </row>
    <row r="656" spans="1:11" ht="14.4" customHeight="1" x14ac:dyDescent="0.3">
      <c r="A656" s="625" t="s">
        <v>535</v>
      </c>
      <c r="B656" s="626" t="s">
        <v>537</v>
      </c>
      <c r="C656" s="627" t="s">
        <v>557</v>
      </c>
      <c r="D656" s="628" t="s">
        <v>558</v>
      </c>
      <c r="E656" s="627" t="s">
        <v>4194</v>
      </c>
      <c r="F656" s="628" t="s">
        <v>4195</v>
      </c>
      <c r="G656" s="627" t="s">
        <v>5142</v>
      </c>
      <c r="H656" s="627" t="s">
        <v>5143</v>
      </c>
      <c r="I656" s="629">
        <v>78.650000000000006</v>
      </c>
      <c r="J656" s="629">
        <v>50</v>
      </c>
      <c r="K656" s="630">
        <v>3932.5</v>
      </c>
    </row>
    <row r="657" spans="1:11" ht="14.4" customHeight="1" x14ac:dyDescent="0.3">
      <c r="A657" s="625" t="s">
        <v>535</v>
      </c>
      <c r="B657" s="626" t="s">
        <v>537</v>
      </c>
      <c r="C657" s="627" t="s">
        <v>557</v>
      </c>
      <c r="D657" s="628" t="s">
        <v>558</v>
      </c>
      <c r="E657" s="627" t="s">
        <v>4194</v>
      </c>
      <c r="F657" s="628" t="s">
        <v>4195</v>
      </c>
      <c r="G657" s="627" t="s">
        <v>5144</v>
      </c>
      <c r="H657" s="627" t="s">
        <v>5145</v>
      </c>
      <c r="I657" s="629">
        <v>1.21</v>
      </c>
      <c r="J657" s="629">
        <v>21</v>
      </c>
      <c r="K657" s="630">
        <v>25.41</v>
      </c>
    </row>
    <row r="658" spans="1:11" ht="14.4" customHeight="1" x14ac:dyDescent="0.3">
      <c r="A658" s="625" t="s">
        <v>535</v>
      </c>
      <c r="B658" s="626" t="s">
        <v>537</v>
      </c>
      <c r="C658" s="627" t="s">
        <v>557</v>
      </c>
      <c r="D658" s="628" t="s">
        <v>558</v>
      </c>
      <c r="E658" s="627" t="s">
        <v>4194</v>
      </c>
      <c r="F658" s="628" t="s">
        <v>4195</v>
      </c>
      <c r="G658" s="627" t="s">
        <v>5146</v>
      </c>
      <c r="H658" s="627" t="s">
        <v>5147</v>
      </c>
      <c r="I658" s="629">
        <v>1.21</v>
      </c>
      <c r="J658" s="629">
        <v>4</v>
      </c>
      <c r="K658" s="630">
        <v>4.84</v>
      </c>
    </row>
    <row r="659" spans="1:11" ht="14.4" customHeight="1" x14ac:dyDescent="0.3">
      <c r="A659" s="625" t="s">
        <v>535</v>
      </c>
      <c r="B659" s="626" t="s">
        <v>537</v>
      </c>
      <c r="C659" s="627" t="s">
        <v>557</v>
      </c>
      <c r="D659" s="628" t="s">
        <v>558</v>
      </c>
      <c r="E659" s="627" t="s">
        <v>4194</v>
      </c>
      <c r="F659" s="628" t="s">
        <v>4195</v>
      </c>
      <c r="G659" s="627" t="s">
        <v>5148</v>
      </c>
      <c r="H659" s="627" t="s">
        <v>5149</v>
      </c>
      <c r="I659" s="629">
        <v>232.3</v>
      </c>
      <c r="J659" s="629">
        <v>10</v>
      </c>
      <c r="K659" s="630">
        <v>2323</v>
      </c>
    </row>
    <row r="660" spans="1:11" ht="14.4" customHeight="1" x14ac:dyDescent="0.3">
      <c r="A660" s="625" t="s">
        <v>535</v>
      </c>
      <c r="B660" s="626" t="s">
        <v>537</v>
      </c>
      <c r="C660" s="627" t="s">
        <v>557</v>
      </c>
      <c r="D660" s="628" t="s">
        <v>558</v>
      </c>
      <c r="E660" s="627" t="s">
        <v>4194</v>
      </c>
      <c r="F660" s="628" t="s">
        <v>4195</v>
      </c>
      <c r="G660" s="627" t="s">
        <v>5150</v>
      </c>
      <c r="H660" s="627" t="s">
        <v>5151</v>
      </c>
      <c r="I660" s="629">
        <v>100.42</v>
      </c>
      <c r="J660" s="629">
        <v>10</v>
      </c>
      <c r="K660" s="630">
        <v>1004.18</v>
      </c>
    </row>
    <row r="661" spans="1:11" ht="14.4" customHeight="1" x14ac:dyDescent="0.3">
      <c r="A661" s="625" t="s">
        <v>535</v>
      </c>
      <c r="B661" s="626" t="s">
        <v>537</v>
      </c>
      <c r="C661" s="627" t="s">
        <v>557</v>
      </c>
      <c r="D661" s="628" t="s">
        <v>558</v>
      </c>
      <c r="E661" s="627" t="s">
        <v>4194</v>
      </c>
      <c r="F661" s="628" t="s">
        <v>4195</v>
      </c>
      <c r="G661" s="627" t="s">
        <v>5152</v>
      </c>
      <c r="H661" s="627" t="s">
        <v>5153</v>
      </c>
      <c r="I661" s="629">
        <v>567.49</v>
      </c>
      <c r="J661" s="629">
        <v>10</v>
      </c>
      <c r="K661" s="630">
        <v>5674.9</v>
      </c>
    </row>
    <row r="662" spans="1:11" ht="14.4" customHeight="1" x14ac:dyDescent="0.3">
      <c r="A662" s="625" t="s">
        <v>535</v>
      </c>
      <c r="B662" s="626" t="s">
        <v>537</v>
      </c>
      <c r="C662" s="627" t="s">
        <v>557</v>
      </c>
      <c r="D662" s="628" t="s">
        <v>558</v>
      </c>
      <c r="E662" s="627" t="s">
        <v>4196</v>
      </c>
      <c r="F662" s="628" t="s">
        <v>4197</v>
      </c>
      <c r="G662" s="627" t="s">
        <v>4498</v>
      </c>
      <c r="H662" s="627" t="s">
        <v>4499</v>
      </c>
      <c r="I662" s="629">
        <v>27.11</v>
      </c>
      <c r="J662" s="629">
        <v>8</v>
      </c>
      <c r="K662" s="630">
        <v>216.85000000000002</v>
      </c>
    </row>
    <row r="663" spans="1:11" ht="14.4" customHeight="1" x14ac:dyDescent="0.3">
      <c r="A663" s="625" t="s">
        <v>535</v>
      </c>
      <c r="B663" s="626" t="s">
        <v>537</v>
      </c>
      <c r="C663" s="627" t="s">
        <v>557</v>
      </c>
      <c r="D663" s="628" t="s">
        <v>558</v>
      </c>
      <c r="E663" s="627" t="s">
        <v>4198</v>
      </c>
      <c r="F663" s="628" t="s">
        <v>4199</v>
      </c>
      <c r="G663" s="627" t="s">
        <v>5154</v>
      </c>
      <c r="H663" s="627" t="s">
        <v>5155</v>
      </c>
      <c r="I663" s="629">
        <v>42940</v>
      </c>
      <c r="J663" s="629">
        <v>10</v>
      </c>
      <c r="K663" s="630">
        <v>429400</v>
      </c>
    </row>
    <row r="664" spans="1:11" ht="14.4" customHeight="1" x14ac:dyDescent="0.3">
      <c r="A664" s="625" t="s">
        <v>535</v>
      </c>
      <c r="B664" s="626" t="s">
        <v>537</v>
      </c>
      <c r="C664" s="627" t="s">
        <v>557</v>
      </c>
      <c r="D664" s="628" t="s">
        <v>558</v>
      </c>
      <c r="E664" s="627" t="s">
        <v>4198</v>
      </c>
      <c r="F664" s="628" t="s">
        <v>4199</v>
      </c>
      <c r="G664" s="627" t="s">
        <v>5156</v>
      </c>
      <c r="H664" s="627" t="s">
        <v>5157</v>
      </c>
      <c r="I664" s="629">
        <v>40560</v>
      </c>
      <c r="J664" s="629">
        <v>2</v>
      </c>
      <c r="K664" s="630">
        <v>81120</v>
      </c>
    </row>
    <row r="665" spans="1:11" ht="14.4" customHeight="1" x14ac:dyDescent="0.3">
      <c r="A665" s="625" t="s">
        <v>535</v>
      </c>
      <c r="B665" s="626" t="s">
        <v>537</v>
      </c>
      <c r="C665" s="627" t="s">
        <v>557</v>
      </c>
      <c r="D665" s="628" t="s">
        <v>558</v>
      </c>
      <c r="E665" s="627" t="s">
        <v>4198</v>
      </c>
      <c r="F665" s="628" t="s">
        <v>4199</v>
      </c>
      <c r="G665" s="627" t="s">
        <v>5158</v>
      </c>
      <c r="H665" s="627" t="s">
        <v>5159</v>
      </c>
      <c r="I665" s="629">
        <v>40560</v>
      </c>
      <c r="J665" s="629">
        <v>4</v>
      </c>
      <c r="K665" s="630">
        <v>162240</v>
      </c>
    </row>
    <row r="666" spans="1:11" ht="14.4" customHeight="1" x14ac:dyDescent="0.3">
      <c r="A666" s="625" t="s">
        <v>535</v>
      </c>
      <c r="B666" s="626" t="s">
        <v>537</v>
      </c>
      <c r="C666" s="627" t="s">
        <v>557</v>
      </c>
      <c r="D666" s="628" t="s">
        <v>558</v>
      </c>
      <c r="E666" s="627" t="s">
        <v>4198</v>
      </c>
      <c r="F666" s="628" t="s">
        <v>4199</v>
      </c>
      <c r="G666" s="627" t="s">
        <v>5160</v>
      </c>
      <c r="H666" s="627" t="s">
        <v>5161</v>
      </c>
      <c r="I666" s="629">
        <v>52300</v>
      </c>
      <c r="J666" s="629">
        <v>2</v>
      </c>
      <c r="K666" s="630">
        <v>104600</v>
      </c>
    </row>
    <row r="667" spans="1:11" ht="14.4" customHeight="1" x14ac:dyDescent="0.3">
      <c r="A667" s="625" t="s">
        <v>535</v>
      </c>
      <c r="B667" s="626" t="s">
        <v>537</v>
      </c>
      <c r="C667" s="627" t="s">
        <v>557</v>
      </c>
      <c r="D667" s="628" t="s">
        <v>558</v>
      </c>
      <c r="E667" s="627" t="s">
        <v>4198</v>
      </c>
      <c r="F667" s="628" t="s">
        <v>4199</v>
      </c>
      <c r="G667" s="627" t="s">
        <v>5162</v>
      </c>
      <c r="H667" s="627" t="s">
        <v>5163</v>
      </c>
      <c r="I667" s="629">
        <v>20941.5</v>
      </c>
      <c r="J667" s="629">
        <v>4</v>
      </c>
      <c r="K667" s="630">
        <v>83766</v>
      </c>
    </row>
    <row r="668" spans="1:11" ht="14.4" customHeight="1" x14ac:dyDescent="0.3">
      <c r="A668" s="625" t="s">
        <v>535</v>
      </c>
      <c r="B668" s="626" t="s">
        <v>537</v>
      </c>
      <c r="C668" s="627" t="s">
        <v>557</v>
      </c>
      <c r="D668" s="628" t="s">
        <v>558</v>
      </c>
      <c r="E668" s="627" t="s">
        <v>4198</v>
      </c>
      <c r="F668" s="628" t="s">
        <v>4199</v>
      </c>
      <c r="G668" s="627" t="s">
        <v>5164</v>
      </c>
      <c r="H668" s="627" t="s">
        <v>5165</v>
      </c>
      <c r="I668" s="629">
        <v>15838.375</v>
      </c>
      <c r="J668" s="629">
        <v>4</v>
      </c>
      <c r="K668" s="630">
        <v>63353.5</v>
      </c>
    </row>
    <row r="669" spans="1:11" ht="14.4" customHeight="1" x14ac:dyDescent="0.3">
      <c r="A669" s="625" t="s">
        <v>535</v>
      </c>
      <c r="B669" s="626" t="s">
        <v>537</v>
      </c>
      <c r="C669" s="627" t="s">
        <v>557</v>
      </c>
      <c r="D669" s="628" t="s">
        <v>558</v>
      </c>
      <c r="E669" s="627" t="s">
        <v>4198</v>
      </c>
      <c r="F669" s="628" t="s">
        <v>4199</v>
      </c>
      <c r="G669" s="627" t="s">
        <v>5166</v>
      </c>
      <c r="H669" s="627" t="s">
        <v>5167</v>
      </c>
      <c r="I669" s="629">
        <v>42940</v>
      </c>
      <c r="J669" s="629">
        <v>2</v>
      </c>
      <c r="K669" s="630">
        <v>85880</v>
      </c>
    </row>
    <row r="670" spans="1:11" ht="14.4" customHeight="1" x14ac:dyDescent="0.3">
      <c r="A670" s="625" t="s">
        <v>535</v>
      </c>
      <c r="B670" s="626" t="s">
        <v>537</v>
      </c>
      <c r="C670" s="627" t="s">
        <v>557</v>
      </c>
      <c r="D670" s="628" t="s">
        <v>558</v>
      </c>
      <c r="E670" s="627" t="s">
        <v>4198</v>
      </c>
      <c r="F670" s="628" t="s">
        <v>4199</v>
      </c>
      <c r="G670" s="627" t="s">
        <v>5168</v>
      </c>
      <c r="H670" s="627" t="s">
        <v>5169</v>
      </c>
      <c r="I670" s="629">
        <v>62.178571428571431</v>
      </c>
      <c r="J670" s="629">
        <v>216</v>
      </c>
      <c r="K670" s="630">
        <v>12180.030000000002</v>
      </c>
    </row>
    <row r="671" spans="1:11" ht="14.4" customHeight="1" x14ac:dyDescent="0.3">
      <c r="A671" s="625" t="s">
        <v>535</v>
      </c>
      <c r="B671" s="626" t="s">
        <v>537</v>
      </c>
      <c r="C671" s="627" t="s">
        <v>557</v>
      </c>
      <c r="D671" s="628" t="s">
        <v>558</v>
      </c>
      <c r="E671" s="627" t="s">
        <v>4198</v>
      </c>
      <c r="F671" s="628" t="s">
        <v>4199</v>
      </c>
      <c r="G671" s="627" t="s">
        <v>5170</v>
      </c>
      <c r="H671" s="627" t="s">
        <v>5171</v>
      </c>
      <c r="I671" s="629">
        <v>9423</v>
      </c>
      <c r="J671" s="629">
        <v>5</v>
      </c>
      <c r="K671" s="630">
        <v>47115</v>
      </c>
    </row>
    <row r="672" spans="1:11" ht="14.4" customHeight="1" x14ac:dyDescent="0.3">
      <c r="A672" s="625" t="s">
        <v>535</v>
      </c>
      <c r="B672" s="626" t="s">
        <v>537</v>
      </c>
      <c r="C672" s="627" t="s">
        <v>557</v>
      </c>
      <c r="D672" s="628" t="s">
        <v>558</v>
      </c>
      <c r="E672" s="627" t="s">
        <v>4198</v>
      </c>
      <c r="F672" s="628" t="s">
        <v>4199</v>
      </c>
      <c r="G672" s="627" t="s">
        <v>5172</v>
      </c>
      <c r="H672" s="627" t="s">
        <v>5173</v>
      </c>
      <c r="I672" s="629">
        <v>6989.94</v>
      </c>
      <c r="J672" s="629">
        <v>6</v>
      </c>
      <c r="K672" s="630">
        <v>41939.64</v>
      </c>
    </row>
    <row r="673" spans="1:11" ht="14.4" customHeight="1" x14ac:dyDescent="0.3">
      <c r="A673" s="625" t="s">
        <v>535</v>
      </c>
      <c r="B673" s="626" t="s">
        <v>537</v>
      </c>
      <c r="C673" s="627" t="s">
        <v>557</v>
      </c>
      <c r="D673" s="628" t="s">
        <v>558</v>
      </c>
      <c r="E673" s="627" t="s">
        <v>4198</v>
      </c>
      <c r="F673" s="628" t="s">
        <v>4199</v>
      </c>
      <c r="G673" s="627" t="s">
        <v>5174</v>
      </c>
      <c r="H673" s="627" t="s">
        <v>5175</v>
      </c>
      <c r="I673" s="629">
        <v>42940</v>
      </c>
      <c r="J673" s="629">
        <v>4</v>
      </c>
      <c r="K673" s="630">
        <v>171760</v>
      </c>
    </row>
    <row r="674" spans="1:11" ht="14.4" customHeight="1" x14ac:dyDescent="0.3">
      <c r="A674" s="625" t="s">
        <v>535</v>
      </c>
      <c r="B674" s="626" t="s">
        <v>537</v>
      </c>
      <c r="C674" s="627" t="s">
        <v>557</v>
      </c>
      <c r="D674" s="628" t="s">
        <v>558</v>
      </c>
      <c r="E674" s="627" t="s">
        <v>4198</v>
      </c>
      <c r="F674" s="628" t="s">
        <v>4199</v>
      </c>
      <c r="G674" s="627" t="s">
        <v>5176</v>
      </c>
      <c r="H674" s="627" t="s">
        <v>5177</v>
      </c>
      <c r="I674" s="629">
        <v>42940</v>
      </c>
      <c r="J674" s="629">
        <v>5</v>
      </c>
      <c r="K674" s="630">
        <v>214700</v>
      </c>
    </row>
    <row r="675" spans="1:11" ht="14.4" customHeight="1" x14ac:dyDescent="0.3">
      <c r="A675" s="625" t="s">
        <v>535</v>
      </c>
      <c r="B675" s="626" t="s">
        <v>537</v>
      </c>
      <c r="C675" s="627" t="s">
        <v>557</v>
      </c>
      <c r="D675" s="628" t="s">
        <v>558</v>
      </c>
      <c r="E675" s="627" t="s">
        <v>4198</v>
      </c>
      <c r="F675" s="628" t="s">
        <v>4199</v>
      </c>
      <c r="G675" s="627" t="s">
        <v>5178</v>
      </c>
      <c r="H675" s="627" t="s">
        <v>5179</v>
      </c>
      <c r="I675" s="629">
        <v>42940</v>
      </c>
      <c r="J675" s="629">
        <v>2</v>
      </c>
      <c r="K675" s="630">
        <v>85880</v>
      </c>
    </row>
    <row r="676" spans="1:11" ht="14.4" customHeight="1" x14ac:dyDescent="0.3">
      <c r="A676" s="625" t="s">
        <v>535</v>
      </c>
      <c r="B676" s="626" t="s">
        <v>537</v>
      </c>
      <c r="C676" s="627" t="s">
        <v>557</v>
      </c>
      <c r="D676" s="628" t="s">
        <v>558</v>
      </c>
      <c r="E676" s="627" t="s">
        <v>4198</v>
      </c>
      <c r="F676" s="628" t="s">
        <v>4199</v>
      </c>
      <c r="G676" s="627" t="s">
        <v>5180</v>
      </c>
      <c r="H676" s="627" t="s">
        <v>5181</v>
      </c>
      <c r="I676" s="629">
        <v>40560</v>
      </c>
      <c r="J676" s="629">
        <v>2</v>
      </c>
      <c r="K676" s="630">
        <v>81120</v>
      </c>
    </row>
    <row r="677" spans="1:11" ht="14.4" customHeight="1" x14ac:dyDescent="0.3">
      <c r="A677" s="625" t="s">
        <v>535</v>
      </c>
      <c r="B677" s="626" t="s">
        <v>537</v>
      </c>
      <c r="C677" s="627" t="s">
        <v>557</v>
      </c>
      <c r="D677" s="628" t="s">
        <v>558</v>
      </c>
      <c r="E677" s="627" t="s">
        <v>4198</v>
      </c>
      <c r="F677" s="628" t="s">
        <v>4199</v>
      </c>
      <c r="G677" s="627" t="s">
        <v>5182</v>
      </c>
      <c r="H677" s="627" t="s">
        <v>5183</v>
      </c>
      <c r="I677" s="629">
        <v>40560</v>
      </c>
      <c r="J677" s="629">
        <v>4</v>
      </c>
      <c r="K677" s="630">
        <v>162240</v>
      </c>
    </row>
    <row r="678" spans="1:11" ht="14.4" customHeight="1" x14ac:dyDescent="0.3">
      <c r="A678" s="625" t="s">
        <v>535</v>
      </c>
      <c r="B678" s="626" t="s">
        <v>537</v>
      </c>
      <c r="C678" s="627" t="s">
        <v>557</v>
      </c>
      <c r="D678" s="628" t="s">
        <v>558</v>
      </c>
      <c r="E678" s="627" t="s">
        <v>4198</v>
      </c>
      <c r="F678" s="628" t="s">
        <v>4199</v>
      </c>
      <c r="G678" s="627" t="s">
        <v>5184</v>
      </c>
      <c r="H678" s="627" t="s">
        <v>5185</v>
      </c>
      <c r="I678" s="629">
        <v>40560</v>
      </c>
      <c r="J678" s="629">
        <v>1</v>
      </c>
      <c r="K678" s="630">
        <v>40560</v>
      </c>
    </row>
    <row r="679" spans="1:11" ht="14.4" customHeight="1" x14ac:dyDescent="0.3">
      <c r="A679" s="625" t="s">
        <v>535</v>
      </c>
      <c r="B679" s="626" t="s">
        <v>537</v>
      </c>
      <c r="C679" s="627" t="s">
        <v>557</v>
      </c>
      <c r="D679" s="628" t="s">
        <v>558</v>
      </c>
      <c r="E679" s="627" t="s">
        <v>4198</v>
      </c>
      <c r="F679" s="628" t="s">
        <v>4199</v>
      </c>
      <c r="G679" s="627" t="s">
        <v>5186</v>
      </c>
      <c r="H679" s="627" t="s">
        <v>5187</v>
      </c>
      <c r="I679" s="629">
        <v>52300</v>
      </c>
      <c r="J679" s="629">
        <v>2</v>
      </c>
      <c r="K679" s="630">
        <v>104600</v>
      </c>
    </row>
    <row r="680" spans="1:11" ht="14.4" customHeight="1" x14ac:dyDescent="0.3">
      <c r="A680" s="625" t="s">
        <v>535</v>
      </c>
      <c r="B680" s="626" t="s">
        <v>537</v>
      </c>
      <c r="C680" s="627" t="s">
        <v>557</v>
      </c>
      <c r="D680" s="628" t="s">
        <v>558</v>
      </c>
      <c r="E680" s="627" t="s">
        <v>4198</v>
      </c>
      <c r="F680" s="628" t="s">
        <v>4199</v>
      </c>
      <c r="G680" s="627" t="s">
        <v>5188</v>
      </c>
      <c r="H680" s="627" t="s">
        <v>5189</v>
      </c>
      <c r="I680" s="629">
        <v>4630</v>
      </c>
      <c r="J680" s="629">
        <v>1</v>
      </c>
      <c r="K680" s="630">
        <v>4630</v>
      </c>
    </row>
    <row r="681" spans="1:11" ht="14.4" customHeight="1" x14ac:dyDescent="0.3">
      <c r="A681" s="625" t="s">
        <v>535</v>
      </c>
      <c r="B681" s="626" t="s">
        <v>537</v>
      </c>
      <c r="C681" s="627" t="s">
        <v>557</v>
      </c>
      <c r="D681" s="628" t="s">
        <v>558</v>
      </c>
      <c r="E681" s="627" t="s">
        <v>4198</v>
      </c>
      <c r="F681" s="628" t="s">
        <v>4199</v>
      </c>
      <c r="G681" s="627" t="s">
        <v>5190</v>
      </c>
      <c r="H681" s="627" t="s">
        <v>5191</v>
      </c>
      <c r="I681" s="629">
        <v>20941.5</v>
      </c>
      <c r="J681" s="629">
        <v>4</v>
      </c>
      <c r="K681" s="630">
        <v>83766</v>
      </c>
    </row>
    <row r="682" spans="1:11" ht="14.4" customHeight="1" x14ac:dyDescent="0.3">
      <c r="A682" s="625" t="s">
        <v>535</v>
      </c>
      <c r="B682" s="626" t="s">
        <v>537</v>
      </c>
      <c r="C682" s="627" t="s">
        <v>557</v>
      </c>
      <c r="D682" s="628" t="s">
        <v>558</v>
      </c>
      <c r="E682" s="627" t="s">
        <v>4198</v>
      </c>
      <c r="F682" s="628" t="s">
        <v>4199</v>
      </c>
      <c r="G682" s="627" t="s">
        <v>5192</v>
      </c>
      <c r="H682" s="627" t="s">
        <v>5193</v>
      </c>
      <c r="I682" s="629">
        <v>20895.5</v>
      </c>
      <c r="J682" s="629">
        <v>2</v>
      </c>
      <c r="K682" s="630">
        <v>41791</v>
      </c>
    </row>
    <row r="683" spans="1:11" ht="14.4" customHeight="1" x14ac:dyDescent="0.3">
      <c r="A683" s="625" t="s">
        <v>535</v>
      </c>
      <c r="B683" s="626" t="s">
        <v>537</v>
      </c>
      <c r="C683" s="627" t="s">
        <v>557</v>
      </c>
      <c r="D683" s="628" t="s">
        <v>558</v>
      </c>
      <c r="E683" s="627" t="s">
        <v>4198</v>
      </c>
      <c r="F683" s="628" t="s">
        <v>4199</v>
      </c>
      <c r="G683" s="627" t="s">
        <v>5194</v>
      </c>
      <c r="H683" s="627" t="s">
        <v>5195</v>
      </c>
      <c r="I683" s="629">
        <v>15950.5</v>
      </c>
      <c r="J683" s="629">
        <v>2</v>
      </c>
      <c r="K683" s="630">
        <v>31901</v>
      </c>
    </row>
    <row r="684" spans="1:11" ht="14.4" customHeight="1" x14ac:dyDescent="0.3">
      <c r="A684" s="625" t="s">
        <v>535</v>
      </c>
      <c r="B684" s="626" t="s">
        <v>537</v>
      </c>
      <c r="C684" s="627" t="s">
        <v>557</v>
      </c>
      <c r="D684" s="628" t="s">
        <v>558</v>
      </c>
      <c r="E684" s="627" t="s">
        <v>4198</v>
      </c>
      <c r="F684" s="628" t="s">
        <v>4199</v>
      </c>
      <c r="G684" s="627" t="s">
        <v>5196</v>
      </c>
      <c r="H684" s="627" t="s">
        <v>5197</v>
      </c>
      <c r="I684" s="629">
        <v>15801</v>
      </c>
      <c r="J684" s="629">
        <v>3</v>
      </c>
      <c r="K684" s="630">
        <v>47403</v>
      </c>
    </row>
    <row r="685" spans="1:11" ht="14.4" customHeight="1" x14ac:dyDescent="0.3">
      <c r="A685" s="625" t="s">
        <v>535</v>
      </c>
      <c r="B685" s="626" t="s">
        <v>537</v>
      </c>
      <c r="C685" s="627" t="s">
        <v>557</v>
      </c>
      <c r="D685" s="628" t="s">
        <v>558</v>
      </c>
      <c r="E685" s="627" t="s">
        <v>4198</v>
      </c>
      <c r="F685" s="628" t="s">
        <v>4199</v>
      </c>
      <c r="G685" s="627" t="s">
        <v>5198</v>
      </c>
      <c r="H685" s="627" t="s">
        <v>5199</v>
      </c>
      <c r="I685" s="629">
        <v>15801</v>
      </c>
      <c r="J685" s="629">
        <v>2</v>
      </c>
      <c r="K685" s="630">
        <v>31602</v>
      </c>
    </row>
    <row r="686" spans="1:11" ht="14.4" customHeight="1" x14ac:dyDescent="0.3">
      <c r="A686" s="625" t="s">
        <v>535</v>
      </c>
      <c r="B686" s="626" t="s">
        <v>537</v>
      </c>
      <c r="C686" s="627" t="s">
        <v>557</v>
      </c>
      <c r="D686" s="628" t="s">
        <v>558</v>
      </c>
      <c r="E686" s="627" t="s">
        <v>4198</v>
      </c>
      <c r="F686" s="628" t="s">
        <v>4199</v>
      </c>
      <c r="G686" s="627" t="s">
        <v>5200</v>
      </c>
      <c r="H686" s="627" t="s">
        <v>5201</v>
      </c>
      <c r="I686" s="629">
        <v>86792.8</v>
      </c>
      <c r="J686" s="629">
        <v>1</v>
      </c>
      <c r="K686" s="630">
        <v>86792.8</v>
      </c>
    </row>
    <row r="687" spans="1:11" ht="14.4" customHeight="1" x14ac:dyDescent="0.3">
      <c r="A687" s="625" t="s">
        <v>535</v>
      </c>
      <c r="B687" s="626" t="s">
        <v>537</v>
      </c>
      <c r="C687" s="627" t="s">
        <v>557</v>
      </c>
      <c r="D687" s="628" t="s">
        <v>558</v>
      </c>
      <c r="E687" s="627" t="s">
        <v>4198</v>
      </c>
      <c r="F687" s="628" t="s">
        <v>4199</v>
      </c>
      <c r="G687" s="627" t="s">
        <v>5202</v>
      </c>
      <c r="H687" s="627" t="s">
        <v>5203</v>
      </c>
      <c r="I687" s="629">
        <v>9851.36</v>
      </c>
      <c r="J687" s="629">
        <v>1</v>
      </c>
      <c r="K687" s="630">
        <v>9851.36</v>
      </c>
    </row>
    <row r="688" spans="1:11" ht="14.4" customHeight="1" x14ac:dyDescent="0.3">
      <c r="A688" s="625" t="s">
        <v>535</v>
      </c>
      <c r="B688" s="626" t="s">
        <v>537</v>
      </c>
      <c r="C688" s="627" t="s">
        <v>557</v>
      </c>
      <c r="D688" s="628" t="s">
        <v>558</v>
      </c>
      <c r="E688" s="627" t="s">
        <v>4198</v>
      </c>
      <c r="F688" s="628" t="s">
        <v>4199</v>
      </c>
      <c r="G688" s="627" t="s">
        <v>5204</v>
      </c>
      <c r="H688" s="627" t="s">
        <v>5205</v>
      </c>
      <c r="I688" s="629">
        <v>18338.035</v>
      </c>
      <c r="J688" s="629">
        <v>4</v>
      </c>
      <c r="K688" s="630">
        <v>73352.149999999994</v>
      </c>
    </row>
    <row r="689" spans="1:11" ht="14.4" customHeight="1" x14ac:dyDescent="0.3">
      <c r="A689" s="625" t="s">
        <v>535</v>
      </c>
      <c r="B689" s="626" t="s">
        <v>537</v>
      </c>
      <c r="C689" s="627" t="s">
        <v>557</v>
      </c>
      <c r="D689" s="628" t="s">
        <v>558</v>
      </c>
      <c r="E689" s="627" t="s">
        <v>4198</v>
      </c>
      <c r="F689" s="628" t="s">
        <v>4199</v>
      </c>
      <c r="G689" s="627" t="s">
        <v>5206</v>
      </c>
      <c r="H689" s="627" t="s">
        <v>5207</v>
      </c>
      <c r="I689" s="629">
        <v>13765.615</v>
      </c>
      <c r="J689" s="629">
        <v>6</v>
      </c>
      <c r="K689" s="630">
        <v>82594.38</v>
      </c>
    </row>
    <row r="690" spans="1:11" ht="14.4" customHeight="1" x14ac:dyDescent="0.3">
      <c r="A690" s="625" t="s">
        <v>535</v>
      </c>
      <c r="B690" s="626" t="s">
        <v>537</v>
      </c>
      <c r="C690" s="627" t="s">
        <v>557</v>
      </c>
      <c r="D690" s="628" t="s">
        <v>558</v>
      </c>
      <c r="E690" s="627" t="s">
        <v>4198</v>
      </c>
      <c r="F690" s="628" t="s">
        <v>4199</v>
      </c>
      <c r="G690" s="627" t="s">
        <v>5208</v>
      </c>
      <c r="H690" s="627" t="s">
        <v>5209</v>
      </c>
      <c r="I690" s="629">
        <v>1121.76</v>
      </c>
      <c r="J690" s="629">
        <v>5</v>
      </c>
      <c r="K690" s="630">
        <v>5608.7800000000007</v>
      </c>
    </row>
    <row r="691" spans="1:11" ht="14.4" customHeight="1" x14ac:dyDescent="0.3">
      <c r="A691" s="625" t="s">
        <v>535</v>
      </c>
      <c r="B691" s="626" t="s">
        <v>537</v>
      </c>
      <c r="C691" s="627" t="s">
        <v>557</v>
      </c>
      <c r="D691" s="628" t="s">
        <v>558</v>
      </c>
      <c r="E691" s="627" t="s">
        <v>4198</v>
      </c>
      <c r="F691" s="628" t="s">
        <v>4199</v>
      </c>
      <c r="G691" s="627" t="s">
        <v>5210</v>
      </c>
      <c r="H691" s="627" t="s">
        <v>5211</v>
      </c>
      <c r="I691" s="629">
        <v>1121.8900000000001</v>
      </c>
      <c r="J691" s="629">
        <v>24</v>
      </c>
      <c r="K691" s="630">
        <v>26923.199999999997</v>
      </c>
    </row>
    <row r="692" spans="1:11" ht="14.4" customHeight="1" x14ac:dyDescent="0.3">
      <c r="A692" s="625" t="s">
        <v>535</v>
      </c>
      <c r="B692" s="626" t="s">
        <v>537</v>
      </c>
      <c r="C692" s="627" t="s">
        <v>557</v>
      </c>
      <c r="D692" s="628" t="s">
        <v>558</v>
      </c>
      <c r="E692" s="627" t="s">
        <v>4198</v>
      </c>
      <c r="F692" s="628" t="s">
        <v>4199</v>
      </c>
      <c r="G692" s="627" t="s">
        <v>5212</v>
      </c>
      <c r="H692" s="627" t="s">
        <v>5213</v>
      </c>
      <c r="I692" s="629">
        <v>9158.9466666666667</v>
      </c>
      <c r="J692" s="629">
        <v>3</v>
      </c>
      <c r="K692" s="630">
        <v>27476.84</v>
      </c>
    </row>
    <row r="693" spans="1:11" ht="14.4" customHeight="1" x14ac:dyDescent="0.3">
      <c r="A693" s="625" t="s">
        <v>535</v>
      </c>
      <c r="B693" s="626" t="s">
        <v>537</v>
      </c>
      <c r="C693" s="627" t="s">
        <v>557</v>
      </c>
      <c r="D693" s="628" t="s">
        <v>558</v>
      </c>
      <c r="E693" s="627" t="s">
        <v>4198</v>
      </c>
      <c r="F693" s="628" t="s">
        <v>4199</v>
      </c>
      <c r="G693" s="627" t="s">
        <v>5214</v>
      </c>
      <c r="H693" s="627" t="s">
        <v>5215</v>
      </c>
      <c r="I693" s="629">
        <v>6928.98</v>
      </c>
      <c r="J693" s="629">
        <v>2</v>
      </c>
      <c r="K693" s="630">
        <v>13857.96</v>
      </c>
    </row>
    <row r="694" spans="1:11" ht="14.4" customHeight="1" x14ac:dyDescent="0.3">
      <c r="A694" s="625" t="s">
        <v>535</v>
      </c>
      <c r="B694" s="626" t="s">
        <v>537</v>
      </c>
      <c r="C694" s="627" t="s">
        <v>557</v>
      </c>
      <c r="D694" s="628" t="s">
        <v>558</v>
      </c>
      <c r="E694" s="627" t="s">
        <v>4198</v>
      </c>
      <c r="F694" s="628" t="s">
        <v>4199</v>
      </c>
      <c r="G694" s="627" t="s">
        <v>5216</v>
      </c>
      <c r="H694" s="627" t="s">
        <v>5217</v>
      </c>
      <c r="I694" s="629">
        <v>1121.8900000000001</v>
      </c>
      <c r="J694" s="629">
        <v>43</v>
      </c>
      <c r="K694" s="630">
        <v>48238.12</v>
      </c>
    </row>
    <row r="695" spans="1:11" ht="14.4" customHeight="1" x14ac:dyDescent="0.3">
      <c r="A695" s="625" t="s">
        <v>535</v>
      </c>
      <c r="B695" s="626" t="s">
        <v>537</v>
      </c>
      <c r="C695" s="627" t="s">
        <v>557</v>
      </c>
      <c r="D695" s="628" t="s">
        <v>558</v>
      </c>
      <c r="E695" s="627" t="s">
        <v>4198</v>
      </c>
      <c r="F695" s="628" t="s">
        <v>4199</v>
      </c>
      <c r="G695" s="627" t="s">
        <v>5218</v>
      </c>
      <c r="H695" s="627" t="s">
        <v>5219</v>
      </c>
      <c r="I695" s="629">
        <v>1121.8925000000002</v>
      </c>
      <c r="J695" s="629">
        <v>43</v>
      </c>
      <c r="K695" s="630">
        <v>48242.92</v>
      </c>
    </row>
    <row r="696" spans="1:11" ht="14.4" customHeight="1" x14ac:dyDescent="0.3">
      <c r="A696" s="625" t="s">
        <v>535</v>
      </c>
      <c r="B696" s="626" t="s">
        <v>537</v>
      </c>
      <c r="C696" s="627" t="s">
        <v>557</v>
      </c>
      <c r="D696" s="628" t="s">
        <v>558</v>
      </c>
      <c r="E696" s="627" t="s">
        <v>4198</v>
      </c>
      <c r="F696" s="628" t="s">
        <v>4199</v>
      </c>
      <c r="G696" s="627" t="s">
        <v>5220</v>
      </c>
      <c r="H696" s="627" t="s">
        <v>5221</v>
      </c>
      <c r="I696" s="629">
        <v>1121.8925000000002</v>
      </c>
      <c r="J696" s="629">
        <v>34</v>
      </c>
      <c r="K696" s="630">
        <v>38148.17</v>
      </c>
    </row>
    <row r="697" spans="1:11" ht="14.4" customHeight="1" x14ac:dyDescent="0.3">
      <c r="A697" s="625" t="s">
        <v>535</v>
      </c>
      <c r="B697" s="626" t="s">
        <v>537</v>
      </c>
      <c r="C697" s="627" t="s">
        <v>557</v>
      </c>
      <c r="D697" s="628" t="s">
        <v>558</v>
      </c>
      <c r="E697" s="627" t="s">
        <v>4198</v>
      </c>
      <c r="F697" s="628" t="s">
        <v>4199</v>
      </c>
      <c r="G697" s="627" t="s">
        <v>5222</v>
      </c>
      <c r="H697" s="627" t="s">
        <v>5223</v>
      </c>
      <c r="I697" s="629">
        <v>8448.5333333333328</v>
      </c>
      <c r="J697" s="629">
        <v>3</v>
      </c>
      <c r="K697" s="630">
        <v>25345.599999999999</v>
      </c>
    </row>
    <row r="698" spans="1:11" ht="14.4" customHeight="1" x14ac:dyDescent="0.3">
      <c r="A698" s="625" t="s">
        <v>535</v>
      </c>
      <c r="B698" s="626" t="s">
        <v>537</v>
      </c>
      <c r="C698" s="627" t="s">
        <v>557</v>
      </c>
      <c r="D698" s="628" t="s">
        <v>558</v>
      </c>
      <c r="E698" s="627" t="s">
        <v>4198</v>
      </c>
      <c r="F698" s="628" t="s">
        <v>4199</v>
      </c>
      <c r="G698" s="627" t="s">
        <v>5224</v>
      </c>
      <c r="H698" s="627" t="s">
        <v>5225</v>
      </c>
      <c r="I698" s="629">
        <v>9851.39</v>
      </c>
      <c r="J698" s="629">
        <v>1</v>
      </c>
      <c r="K698" s="630">
        <v>9851.39</v>
      </c>
    </row>
    <row r="699" spans="1:11" ht="14.4" customHeight="1" x14ac:dyDescent="0.3">
      <c r="A699" s="625" t="s">
        <v>535</v>
      </c>
      <c r="B699" s="626" t="s">
        <v>537</v>
      </c>
      <c r="C699" s="627" t="s">
        <v>557</v>
      </c>
      <c r="D699" s="628" t="s">
        <v>558</v>
      </c>
      <c r="E699" s="627" t="s">
        <v>4198</v>
      </c>
      <c r="F699" s="628" t="s">
        <v>4199</v>
      </c>
      <c r="G699" s="627" t="s">
        <v>4500</v>
      </c>
      <c r="H699" s="627" t="s">
        <v>4501</v>
      </c>
      <c r="I699" s="629">
        <v>1430.8911764705881</v>
      </c>
      <c r="J699" s="629">
        <v>85</v>
      </c>
      <c r="K699" s="630">
        <v>121625.75000000003</v>
      </c>
    </row>
    <row r="700" spans="1:11" ht="14.4" customHeight="1" x14ac:dyDescent="0.3">
      <c r="A700" s="625" t="s">
        <v>535</v>
      </c>
      <c r="B700" s="626" t="s">
        <v>537</v>
      </c>
      <c r="C700" s="627" t="s">
        <v>557</v>
      </c>
      <c r="D700" s="628" t="s">
        <v>558</v>
      </c>
      <c r="E700" s="627" t="s">
        <v>4198</v>
      </c>
      <c r="F700" s="628" t="s">
        <v>4199</v>
      </c>
      <c r="G700" s="627" t="s">
        <v>5226</v>
      </c>
      <c r="H700" s="627" t="s">
        <v>5227</v>
      </c>
      <c r="I700" s="629">
        <v>749.52</v>
      </c>
      <c r="J700" s="629">
        <v>10</v>
      </c>
      <c r="K700" s="630">
        <v>7495.17</v>
      </c>
    </row>
    <row r="701" spans="1:11" ht="14.4" customHeight="1" x14ac:dyDescent="0.3">
      <c r="A701" s="625" t="s">
        <v>535</v>
      </c>
      <c r="B701" s="626" t="s">
        <v>537</v>
      </c>
      <c r="C701" s="627" t="s">
        <v>557</v>
      </c>
      <c r="D701" s="628" t="s">
        <v>558</v>
      </c>
      <c r="E701" s="627" t="s">
        <v>4198</v>
      </c>
      <c r="F701" s="628" t="s">
        <v>4199</v>
      </c>
      <c r="G701" s="627" t="s">
        <v>5228</v>
      </c>
      <c r="H701" s="627" t="s">
        <v>5229</v>
      </c>
      <c r="I701" s="629">
        <v>2864.91</v>
      </c>
      <c r="J701" s="629">
        <v>5</v>
      </c>
      <c r="K701" s="630">
        <v>14324.56</v>
      </c>
    </row>
    <row r="702" spans="1:11" ht="14.4" customHeight="1" x14ac:dyDescent="0.3">
      <c r="A702" s="625" t="s">
        <v>535</v>
      </c>
      <c r="B702" s="626" t="s">
        <v>537</v>
      </c>
      <c r="C702" s="627" t="s">
        <v>557</v>
      </c>
      <c r="D702" s="628" t="s">
        <v>558</v>
      </c>
      <c r="E702" s="627" t="s">
        <v>4198</v>
      </c>
      <c r="F702" s="628" t="s">
        <v>4199</v>
      </c>
      <c r="G702" s="627" t="s">
        <v>5230</v>
      </c>
      <c r="H702" s="627" t="s">
        <v>5231</v>
      </c>
      <c r="I702" s="629">
        <v>15801</v>
      </c>
      <c r="J702" s="629">
        <v>1</v>
      </c>
      <c r="K702" s="630">
        <v>15801</v>
      </c>
    </row>
    <row r="703" spans="1:11" ht="14.4" customHeight="1" x14ac:dyDescent="0.3">
      <c r="A703" s="625" t="s">
        <v>535</v>
      </c>
      <c r="B703" s="626" t="s">
        <v>537</v>
      </c>
      <c r="C703" s="627" t="s">
        <v>557</v>
      </c>
      <c r="D703" s="628" t="s">
        <v>558</v>
      </c>
      <c r="E703" s="627" t="s">
        <v>4198</v>
      </c>
      <c r="F703" s="628" t="s">
        <v>4199</v>
      </c>
      <c r="G703" s="627" t="s">
        <v>5232</v>
      </c>
      <c r="H703" s="627" t="s">
        <v>5233</v>
      </c>
      <c r="I703" s="629">
        <v>15950.5</v>
      </c>
      <c r="J703" s="629">
        <v>1</v>
      </c>
      <c r="K703" s="630">
        <v>15950.5</v>
      </c>
    </row>
    <row r="704" spans="1:11" ht="14.4" customHeight="1" x14ac:dyDescent="0.3">
      <c r="A704" s="625" t="s">
        <v>535</v>
      </c>
      <c r="B704" s="626" t="s">
        <v>537</v>
      </c>
      <c r="C704" s="627" t="s">
        <v>557</v>
      </c>
      <c r="D704" s="628" t="s">
        <v>558</v>
      </c>
      <c r="E704" s="627" t="s">
        <v>4198</v>
      </c>
      <c r="F704" s="628" t="s">
        <v>4199</v>
      </c>
      <c r="G704" s="627" t="s">
        <v>5234</v>
      </c>
      <c r="H704" s="627" t="s">
        <v>5235</v>
      </c>
      <c r="I704" s="629">
        <v>52300</v>
      </c>
      <c r="J704" s="629">
        <v>1</v>
      </c>
      <c r="K704" s="630">
        <v>52300</v>
      </c>
    </row>
    <row r="705" spans="1:11" ht="14.4" customHeight="1" x14ac:dyDescent="0.3">
      <c r="A705" s="625" t="s">
        <v>535</v>
      </c>
      <c r="B705" s="626" t="s">
        <v>537</v>
      </c>
      <c r="C705" s="627" t="s">
        <v>557</v>
      </c>
      <c r="D705" s="628" t="s">
        <v>558</v>
      </c>
      <c r="E705" s="627" t="s">
        <v>4200</v>
      </c>
      <c r="F705" s="628" t="s">
        <v>4201</v>
      </c>
      <c r="G705" s="627" t="s">
        <v>5236</v>
      </c>
      <c r="H705" s="627" t="s">
        <v>5237</v>
      </c>
      <c r="I705" s="629">
        <v>6.98</v>
      </c>
      <c r="J705" s="629">
        <v>13</v>
      </c>
      <c r="K705" s="630">
        <v>91.8</v>
      </c>
    </row>
    <row r="706" spans="1:11" ht="14.4" customHeight="1" x14ac:dyDescent="0.3">
      <c r="A706" s="625" t="s">
        <v>535</v>
      </c>
      <c r="B706" s="626" t="s">
        <v>537</v>
      </c>
      <c r="C706" s="627" t="s">
        <v>557</v>
      </c>
      <c r="D706" s="628" t="s">
        <v>558</v>
      </c>
      <c r="E706" s="627" t="s">
        <v>4200</v>
      </c>
      <c r="F706" s="628" t="s">
        <v>4201</v>
      </c>
      <c r="G706" s="627" t="s">
        <v>5238</v>
      </c>
      <c r="H706" s="627" t="s">
        <v>5239</v>
      </c>
      <c r="I706" s="629">
        <v>7.0149999999999997</v>
      </c>
      <c r="J706" s="629">
        <v>16</v>
      </c>
      <c r="K706" s="630">
        <v>112.22</v>
      </c>
    </row>
    <row r="707" spans="1:11" ht="14.4" customHeight="1" x14ac:dyDescent="0.3">
      <c r="A707" s="625" t="s">
        <v>535</v>
      </c>
      <c r="B707" s="626" t="s">
        <v>537</v>
      </c>
      <c r="C707" s="627" t="s">
        <v>557</v>
      </c>
      <c r="D707" s="628" t="s">
        <v>558</v>
      </c>
      <c r="E707" s="627" t="s">
        <v>4200</v>
      </c>
      <c r="F707" s="628" t="s">
        <v>4201</v>
      </c>
      <c r="G707" s="627" t="s">
        <v>5240</v>
      </c>
      <c r="H707" s="627" t="s">
        <v>5241</v>
      </c>
      <c r="I707" s="629">
        <v>7.01</v>
      </c>
      <c r="J707" s="629">
        <v>10</v>
      </c>
      <c r="K707" s="630">
        <v>70.099999999999994</v>
      </c>
    </row>
    <row r="708" spans="1:11" ht="14.4" customHeight="1" x14ac:dyDescent="0.3">
      <c r="A708" s="625" t="s">
        <v>535</v>
      </c>
      <c r="B708" s="626" t="s">
        <v>537</v>
      </c>
      <c r="C708" s="627" t="s">
        <v>557</v>
      </c>
      <c r="D708" s="628" t="s">
        <v>558</v>
      </c>
      <c r="E708" s="627" t="s">
        <v>4200</v>
      </c>
      <c r="F708" s="628" t="s">
        <v>4201</v>
      </c>
      <c r="G708" s="627" t="s">
        <v>4784</v>
      </c>
      <c r="H708" s="627" t="s">
        <v>4785</v>
      </c>
      <c r="I708" s="629">
        <v>1285.0200000000002</v>
      </c>
      <c r="J708" s="629">
        <v>110</v>
      </c>
      <c r="K708" s="630">
        <v>141352.20000000001</v>
      </c>
    </row>
    <row r="709" spans="1:11" ht="14.4" customHeight="1" x14ac:dyDescent="0.3">
      <c r="A709" s="625" t="s">
        <v>535</v>
      </c>
      <c r="B709" s="626" t="s">
        <v>537</v>
      </c>
      <c r="C709" s="627" t="s">
        <v>557</v>
      </c>
      <c r="D709" s="628" t="s">
        <v>558</v>
      </c>
      <c r="E709" s="627" t="s">
        <v>4200</v>
      </c>
      <c r="F709" s="628" t="s">
        <v>4201</v>
      </c>
      <c r="G709" s="627" t="s">
        <v>5242</v>
      </c>
      <c r="H709" s="627" t="s">
        <v>5243</v>
      </c>
      <c r="I709" s="629">
        <v>1162.8522222222225</v>
      </c>
      <c r="J709" s="629">
        <v>130</v>
      </c>
      <c r="K709" s="630">
        <v>152008.1</v>
      </c>
    </row>
    <row r="710" spans="1:11" ht="14.4" customHeight="1" x14ac:dyDescent="0.3">
      <c r="A710" s="625" t="s">
        <v>535</v>
      </c>
      <c r="B710" s="626" t="s">
        <v>537</v>
      </c>
      <c r="C710" s="627" t="s">
        <v>557</v>
      </c>
      <c r="D710" s="628" t="s">
        <v>558</v>
      </c>
      <c r="E710" s="627" t="s">
        <v>4200</v>
      </c>
      <c r="F710" s="628" t="s">
        <v>4201</v>
      </c>
      <c r="G710" s="627" t="s">
        <v>5244</v>
      </c>
      <c r="H710" s="627" t="s">
        <v>5245</v>
      </c>
      <c r="I710" s="629">
        <v>25300</v>
      </c>
      <c r="J710" s="629">
        <v>9</v>
      </c>
      <c r="K710" s="630">
        <v>227700</v>
      </c>
    </row>
    <row r="711" spans="1:11" ht="14.4" customHeight="1" x14ac:dyDescent="0.3">
      <c r="A711" s="625" t="s">
        <v>535</v>
      </c>
      <c r="B711" s="626" t="s">
        <v>537</v>
      </c>
      <c r="C711" s="627" t="s">
        <v>557</v>
      </c>
      <c r="D711" s="628" t="s">
        <v>558</v>
      </c>
      <c r="E711" s="627" t="s">
        <v>4200</v>
      </c>
      <c r="F711" s="628" t="s">
        <v>4201</v>
      </c>
      <c r="G711" s="627" t="s">
        <v>5246</v>
      </c>
      <c r="H711" s="627" t="s">
        <v>5247</v>
      </c>
      <c r="I711" s="629">
        <v>1188.002</v>
      </c>
      <c r="J711" s="629">
        <v>280</v>
      </c>
      <c r="K711" s="630">
        <v>332641.15999999997</v>
      </c>
    </row>
    <row r="712" spans="1:11" ht="14.4" customHeight="1" x14ac:dyDescent="0.3">
      <c r="A712" s="625" t="s">
        <v>535</v>
      </c>
      <c r="B712" s="626" t="s">
        <v>537</v>
      </c>
      <c r="C712" s="627" t="s">
        <v>557</v>
      </c>
      <c r="D712" s="628" t="s">
        <v>558</v>
      </c>
      <c r="E712" s="627" t="s">
        <v>4200</v>
      </c>
      <c r="F712" s="628" t="s">
        <v>4201</v>
      </c>
      <c r="G712" s="627" t="s">
        <v>5248</v>
      </c>
      <c r="H712" s="627" t="s">
        <v>5249</v>
      </c>
      <c r="I712" s="629">
        <v>629.64000000000021</v>
      </c>
      <c r="J712" s="629">
        <v>120</v>
      </c>
      <c r="K712" s="630">
        <v>75431.399999999994</v>
      </c>
    </row>
    <row r="713" spans="1:11" ht="14.4" customHeight="1" x14ac:dyDescent="0.3">
      <c r="A713" s="625" t="s">
        <v>535</v>
      </c>
      <c r="B713" s="626" t="s">
        <v>537</v>
      </c>
      <c r="C713" s="627" t="s">
        <v>557</v>
      </c>
      <c r="D713" s="628" t="s">
        <v>558</v>
      </c>
      <c r="E713" s="627" t="s">
        <v>4200</v>
      </c>
      <c r="F713" s="628" t="s">
        <v>4201</v>
      </c>
      <c r="G713" s="627" t="s">
        <v>4786</v>
      </c>
      <c r="H713" s="627" t="s">
        <v>4787</v>
      </c>
      <c r="I713" s="629">
        <v>319.91000000000003</v>
      </c>
      <c r="J713" s="629">
        <v>40</v>
      </c>
      <c r="K713" s="630">
        <v>12796.4</v>
      </c>
    </row>
    <row r="714" spans="1:11" ht="14.4" customHeight="1" x14ac:dyDescent="0.3">
      <c r="A714" s="625" t="s">
        <v>535</v>
      </c>
      <c r="B714" s="626" t="s">
        <v>537</v>
      </c>
      <c r="C714" s="627" t="s">
        <v>557</v>
      </c>
      <c r="D714" s="628" t="s">
        <v>558</v>
      </c>
      <c r="E714" s="627" t="s">
        <v>4200</v>
      </c>
      <c r="F714" s="628" t="s">
        <v>4201</v>
      </c>
      <c r="G714" s="627" t="s">
        <v>5250</v>
      </c>
      <c r="H714" s="627" t="s">
        <v>5251</v>
      </c>
      <c r="I714" s="629">
        <v>19717.508000000002</v>
      </c>
      <c r="J714" s="629">
        <v>9</v>
      </c>
      <c r="K714" s="630">
        <v>178222.12</v>
      </c>
    </row>
    <row r="715" spans="1:11" ht="14.4" customHeight="1" x14ac:dyDescent="0.3">
      <c r="A715" s="625" t="s">
        <v>535</v>
      </c>
      <c r="B715" s="626" t="s">
        <v>537</v>
      </c>
      <c r="C715" s="627" t="s">
        <v>557</v>
      </c>
      <c r="D715" s="628" t="s">
        <v>558</v>
      </c>
      <c r="E715" s="627" t="s">
        <v>4200</v>
      </c>
      <c r="F715" s="628" t="s">
        <v>4201</v>
      </c>
      <c r="G715" s="627" t="s">
        <v>5252</v>
      </c>
      <c r="H715" s="627" t="s">
        <v>5253</v>
      </c>
      <c r="I715" s="629">
        <v>157449</v>
      </c>
      <c r="J715" s="629">
        <v>2</v>
      </c>
      <c r="K715" s="630">
        <v>314898</v>
      </c>
    </row>
    <row r="716" spans="1:11" ht="14.4" customHeight="1" x14ac:dyDescent="0.3">
      <c r="A716" s="625" t="s">
        <v>535</v>
      </c>
      <c r="B716" s="626" t="s">
        <v>537</v>
      </c>
      <c r="C716" s="627" t="s">
        <v>557</v>
      </c>
      <c r="D716" s="628" t="s">
        <v>558</v>
      </c>
      <c r="E716" s="627" t="s">
        <v>4200</v>
      </c>
      <c r="F716" s="628" t="s">
        <v>4201</v>
      </c>
      <c r="G716" s="627" t="s">
        <v>4788</v>
      </c>
      <c r="H716" s="627" t="s">
        <v>4789</v>
      </c>
      <c r="I716" s="629">
        <v>419.64</v>
      </c>
      <c r="J716" s="629">
        <v>45</v>
      </c>
      <c r="K716" s="630">
        <v>18781.859999999997</v>
      </c>
    </row>
    <row r="717" spans="1:11" ht="14.4" customHeight="1" x14ac:dyDescent="0.3">
      <c r="A717" s="625" t="s">
        <v>535</v>
      </c>
      <c r="B717" s="626" t="s">
        <v>537</v>
      </c>
      <c r="C717" s="627" t="s">
        <v>557</v>
      </c>
      <c r="D717" s="628" t="s">
        <v>558</v>
      </c>
      <c r="E717" s="627" t="s">
        <v>4200</v>
      </c>
      <c r="F717" s="628" t="s">
        <v>4201</v>
      </c>
      <c r="G717" s="627" t="s">
        <v>5254</v>
      </c>
      <c r="H717" s="627" t="s">
        <v>5255</v>
      </c>
      <c r="I717" s="629">
        <v>4600</v>
      </c>
      <c r="J717" s="629">
        <v>60</v>
      </c>
      <c r="K717" s="630">
        <v>276000</v>
      </c>
    </row>
    <row r="718" spans="1:11" ht="14.4" customHeight="1" x14ac:dyDescent="0.3">
      <c r="A718" s="625" t="s">
        <v>535</v>
      </c>
      <c r="B718" s="626" t="s">
        <v>537</v>
      </c>
      <c r="C718" s="627" t="s">
        <v>557</v>
      </c>
      <c r="D718" s="628" t="s">
        <v>558</v>
      </c>
      <c r="E718" s="627" t="s">
        <v>4200</v>
      </c>
      <c r="F718" s="628" t="s">
        <v>4201</v>
      </c>
      <c r="G718" s="627" t="s">
        <v>5256</v>
      </c>
      <c r="H718" s="627" t="s">
        <v>5257</v>
      </c>
      <c r="I718" s="629">
        <v>2336.5</v>
      </c>
      <c r="J718" s="629">
        <v>1</v>
      </c>
      <c r="K718" s="630">
        <v>2336.5</v>
      </c>
    </row>
    <row r="719" spans="1:11" ht="14.4" customHeight="1" x14ac:dyDescent="0.3">
      <c r="A719" s="625" t="s">
        <v>535</v>
      </c>
      <c r="B719" s="626" t="s">
        <v>537</v>
      </c>
      <c r="C719" s="627" t="s">
        <v>557</v>
      </c>
      <c r="D719" s="628" t="s">
        <v>558</v>
      </c>
      <c r="E719" s="627" t="s">
        <v>4200</v>
      </c>
      <c r="F719" s="628" t="s">
        <v>4201</v>
      </c>
      <c r="G719" s="627" t="s">
        <v>5258</v>
      </c>
      <c r="H719" s="627" t="s">
        <v>5259</v>
      </c>
      <c r="I719" s="629">
        <v>1169.3</v>
      </c>
      <c r="J719" s="629">
        <v>5</v>
      </c>
      <c r="K719" s="630">
        <v>5846.48</v>
      </c>
    </row>
    <row r="720" spans="1:11" ht="14.4" customHeight="1" x14ac:dyDescent="0.3">
      <c r="A720" s="625" t="s">
        <v>535</v>
      </c>
      <c r="B720" s="626" t="s">
        <v>537</v>
      </c>
      <c r="C720" s="627" t="s">
        <v>557</v>
      </c>
      <c r="D720" s="628" t="s">
        <v>558</v>
      </c>
      <c r="E720" s="627" t="s">
        <v>4200</v>
      </c>
      <c r="F720" s="628" t="s">
        <v>4201</v>
      </c>
      <c r="G720" s="627" t="s">
        <v>4792</v>
      </c>
      <c r="H720" s="627" t="s">
        <v>4793</v>
      </c>
      <c r="I720" s="629">
        <v>350.26</v>
      </c>
      <c r="J720" s="629">
        <v>20</v>
      </c>
      <c r="K720" s="630">
        <v>7005.17</v>
      </c>
    </row>
    <row r="721" spans="1:11" ht="14.4" customHeight="1" x14ac:dyDescent="0.3">
      <c r="A721" s="625" t="s">
        <v>535</v>
      </c>
      <c r="B721" s="626" t="s">
        <v>537</v>
      </c>
      <c r="C721" s="627" t="s">
        <v>557</v>
      </c>
      <c r="D721" s="628" t="s">
        <v>558</v>
      </c>
      <c r="E721" s="627" t="s">
        <v>4200</v>
      </c>
      <c r="F721" s="628" t="s">
        <v>4201</v>
      </c>
      <c r="G721" s="627" t="s">
        <v>5260</v>
      </c>
      <c r="H721" s="627" t="s">
        <v>5261</v>
      </c>
      <c r="I721" s="629">
        <v>25300</v>
      </c>
      <c r="J721" s="629">
        <v>4</v>
      </c>
      <c r="K721" s="630">
        <v>101200</v>
      </c>
    </row>
    <row r="722" spans="1:11" ht="14.4" customHeight="1" x14ac:dyDescent="0.3">
      <c r="A722" s="625" t="s">
        <v>535</v>
      </c>
      <c r="B722" s="626" t="s">
        <v>537</v>
      </c>
      <c r="C722" s="627" t="s">
        <v>557</v>
      </c>
      <c r="D722" s="628" t="s">
        <v>558</v>
      </c>
      <c r="E722" s="627" t="s">
        <v>4200</v>
      </c>
      <c r="F722" s="628" t="s">
        <v>4201</v>
      </c>
      <c r="G722" s="627" t="s">
        <v>5262</v>
      </c>
      <c r="H722" s="627" t="s">
        <v>5263</v>
      </c>
      <c r="I722" s="629">
        <v>1162.0487499999999</v>
      </c>
      <c r="J722" s="629">
        <v>60</v>
      </c>
      <c r="K722" s="630">
        <v>70157.72</v>
      </c>
    </row>
    <row r="723" spans="1:11" ht="14.4" customHeight="1" x14ac:dyDescent="0.3">
      <c r="A723" s="625" t="s">
        <v>535</v>
      </c>
      <c r="B723" s="626" t="s">
        <v>537</v>
      </c>
      <c r="C723" s="627" t="s">
        <v>557</v>
      </c>
      <c r="D723" s="628" t="s">
        <v>558</v>
      </c>
      <c r="E723" s="627" t="s">
        <v>4200</v>
      </c>
      <c r="F723" s="628" t="s">
        <v>4201</v>
      </c>
      <c r="G723" s="627" t="s">
        <v>5264</v>
      </c>
      <c r="H723" s="627" t="s">
        <v>5265</v>
      </c>
      <c r="I723" s="629">
        <v>2336.5</v>
      </c>
      <c r="J723" s="629">
        <v>1</v>
      </c>
      <c r="K723" s="630">
        <v>2336.5</v>
      </c>
    </row>
    <row r="724" spans="1:11" ht="14.4" customHeight="1" x14ac:dyDescent="0.3">
      <c r="A724" s="625" t="s">
        <v>535</v>
      </c>
      <c r="B724" s="626" t="s">
        <v>537</v>
      </c>
      <c r="C724" s="627" t="s">
        <v>557</v>
      </c>
      <c r="D724" s="628" t="s">
        <v>558</v>
      </c>
      <c r="E724" s="627" t="s">
        <v>4200</v>
      </c>
      <c r="F724" s="628" t="s">
        <v>4201</v>
      </c>
      <c r="G724" s="627" t="s">
        <v>5266</v>
      </c>
      <c r="H724" s="627" t="s">
        <v>5267</v>
      </c>
      <c r="I724" s="629">
        <v>413.82</v>
      </c>
      <c r="J724" s="629">
        <v>2</v>
      </c>
      <c r="K724" s="630">
        <v>827.64</v>
      </c>
    </row>
    <row r="725" spans="1:11" ht="14.4" customHeight="1" x14ac:dyDescent="0.3">
      <c r="A725" s="625" t="s">
        <v>535</v>
      </c>
      <c r="B725" s="626" t="s">
        <v>537</v>
      </c>
      <c r="C725" s="627" t="s">
        <v>557</v>
      </c>
      <c r="D725" s="628" t="s">
        <v>558</v>
      </c>
      <c r="E725" s="627" t="s">
        <v>4202</v>
      </c>
      <c r="F725" s="628" t="s">
        <v>4203</v>
      </c>
      <c r="G725" s="627" t="s">
        <v>5268</v>
      </c>
      <c r="H725" s="627" t="s">
        <v>5269</v>
      </c>
      <c r="I725" s="629">
        <v>207.06272727272724</v>
      </c>
      <c r="J725" s="629">
        <v>540</v>
      </c>
      <c r="K725" s="630">
        <v>117775.16000000005</v>
      </c>
    </row>
    <row r="726" spans="1:11" ht="14.4" customHeight="1" x14ac:dyDescent="0.3">
      <c r="A726" s="625" t="s">
        <v>535</v>
      </c>
      <c r="B726" s="626" t="s">
        <v>537</v>
      </c>
      <c r="C726" s="627" t="s">
        <v>557</v>
      </c>
      <c r="D726" s="628" t="s">
        <v>558</v>
      </c>
      <c r="E726" s="627" t="s">
        <v>4202</v>
      </c>
      <c r="F726" s="628" t="s">
        <v>4203</v>
      </c>
      <c r="G726" s="627" t="s">
        <v>5270</v>
      </c>
      <c r="H726" s="627" t="s">
        <v>5271</v>
      </c>
      <c r="I726" s="629">
        <v>16287.04</v>
      </c>
      <c r="J726" s="629">
        <v>2</v>
      </c>
      <c r="K726" s="630">
        <v>32574.080000000002</v>
      </c>
    </row>
    <row r="727" spans="1:11" ht="14.4" customHeight="1" x14ac:dyDescent="0.3">
      <c r="A727" s="625" t="s">
        <v>535</v>
      </c>
      <c r="B727" s="626" t="s">
        <v>537</v>
      </c>
      <c r="C727" s="627" t="s">
        <v>557</v>
      </c>
      <c r="D727" s="628" t="s">
        <v>558</v>
      </c>
      <c r="E727" s="627" t="s">
        <v>4202</v>
      </c>
      <c r="F727" s="628" t="s">
        <v>4203</v>
      </c>
      <c r="G727" s="627" t="s">
        <v>5272</v>
      </c>
      <c r="H727" s="627" t="s">
        <v>5273</v>
      </c>
      <c r="I727" s="629">
        <v>232.1</v>
      </c>
      <c r="J727" s="629">
        <v>180</v>
      </c>
      <c r="K727" s="630">
        <v>41778.400000000001</v>
      </c>
    </row>
    <row r="728" spans="1:11" ht="14.4" customHeight="1" x14ac:dyDescent="0.3">
      <c r="A728" s="625" t="s">
        <v>535</v>
      </c>
      <c r="B728" s="626" t="s">
        <v>537</v>
      </c>
      <c r="C728" s="627" t="s">
        <v>557</v>
      </c>
      <c r="D728" s="628" t="s">
        <v>558</v>
      </c>
      <c r="E728" s="627" t="s">
        <v>4202</v>
      </c>
      <c r="F728" s="628" t="s">
        <v>4203</v>
      </c>
      <c r="G728" s="627" t="s">
        <v>5274</v>
      </c>
      <c r="H728" s="627" t="s">
        <v>5275</v>
      </c>
      <c r="I728" s="629">
        <v>1.21</v>
      </c>
      <c r="J728" s="629">
        <v>1</v>
      </c>
      <c r="K728" s="630">
        <v>1.21</v>
      </c>
    </row>
    <row r="729" spans="1:11" ht="14.4" customHeight="1" x14ac:dyDescent="0.3">
      <c r="A729" s="625" t="s">
        <v>535</v>
      </c>
      <c r="B729" s="626" t="s">
        <v>537</v>
      </c>
      <c r="C729" s="627" t="s">
        <v>557</v>
      </c>
      <c r="D729" s="628" t="s">
        <v>558</v>
      </c>
      <c r="E729" s="627" t="s">
        <v>4204</v>
      </c>
      <c r="F729" s="628" t="s">
        <v>4205</v>
      </c>
      <c r="G729" s="627" t="s">
        <v>4502</v>
      </c>
      <c r="H729" s="627" t="s">
        <v>4503</v>
      </c>
      <c r="I729" s="629">
        <v>8.0837500000000002</v>
      </c>
      <c r="J729" s="629">
        <v>1200</v>
      </c>
      <c r="K729" s="630">
        <v>9667</v>
      </c>
    </row>
    <row r="730" spans="1:11" ht="14.4" customHeight="1" x14ac:dyDescent="0.3">
      <c r="A730" s="625" t="s">
        <v>535</v>
      </c>
      <c r="B730" s="626" t="s">
        <v>537</v>
      </c>
      <c r="C730" s="627" t="s">
        <v>557</v>
      </c>
      <c r="D730" s="628" t="s">
        <v>558</v>
      </c>
      <c r="E730" s="627" t="s">
        <v>4204</v>
      </c>
      <c r="F730" s="628" t="s">
        <v>4205</v>
      </c>
      <c r="G730" s="627" t="s">
        <v>4504</v>
      </c>
      <c r="H730" s="627" t="s">
        <v>4505</v>
      </c>
      <c r="I730" s="629">
        <v>251.03222222222223</v>
      </c>
      <c r="J730" s="629">
        <v>400</v>
      </c>
      <c r="K730" s="630">
        <v>100440.93000000001</v>
      </c>
    </row>
    <row r="731" spans="1:11" ht="14.4" customHeight="1" x14ac:dyDescent="0.3">
      <c r="A731" s="625" t="s">
        <v>535</v>
      </c>
      <c r="B731" s="626" t="s">
        <v>537</v>
      </c>
      <c r="C731" s="627" t="s">
        <v>557</v>
      </c>
      <c r="D731" s="628" t="s">
        <v>558</v>
      </c>
      <c r="E731" s="627" t="s">
        <v>4204</v>
      </c>
      <c r="F731" s="628" t="s">
        <v>4205</v>
      </c>
      <c r="G731" s="627" t="s">
        <v>4506</v>
      </c>
      <c r="H731" s="627" t="s">
        <v>4507</v>
      </c>
      <c r="I731" s="629">
        <v>12.494999999999999</v>
      </c>
      <c r="J731" s="629">
        <v>350</v>
      </c>
      <c r="K731" s="630">
        <v>4362.5</v>
      </c>
    </row>
    <row r="732" spans="1:11" ht="14.4" customHeight="1" x14ac:dyDescent="0.3">
      <c r="A732" s="625" t="s">
        <v>535</v>
      </c>
      <c r="B732" s="626" t="s">
        <v>537</v>
      </c>
      <c r="C732" s="627" t="s">
        <v>557</v>
      </c>
      <c r="D732" s="628" t="s">
        <v>558</v>
      </c>
      <c r="E732" s="627" t="s">
        <v>4204</v>
      </c>
      <c r="F732" s="628" t="s">
        <v>4205</v>
      </c>
      <c r="G732" s="627" t="s">
        <v>5276</v>
      </c>
      <c r="H732" s="627" t="s">
        <v>5277</v>
      </c>
      <c r="I732" s="629">
        <v>796.81700000000012</v>
      </c>
      <c r="J732" s="629">
        <v>240</v>
      </c>
      <c r="K732" s="630">
        <v>191120.46</v>
      </c>
    </row>
    <row r="733" spans="1:11" ht="14.4" customHeight="1" x14ac:dyDescent="0.3">
      <c r="A733" s="625" t="s">
        <v>535</v>
      </c>
      <c r="B733" s="626" t="s">
        <v>537</v>
      </c>
      <c r="C733" s="627" t="s">
        <v>557</v>
      </c>
      <c r="D733" s="628" t="s">
        <v>558</v>
      </c>
      <c r="E733" s="627" t="s">
        <v>4204</v>
      </c>
      <c r="F733" s="628" t="s">
        <v>4205</v>
      </c>
      <c r="G733" s="627" t="s">
        <v>5278</v>
      </c>
      <c r="H733" s="627" t="s">
        <v>5279</v>
      </c>
      <c r="I733" s="629">
        <v>2407.9499999999998</v>
      </c>
      <c r="J733" s="629">
        <v>5</v>
      </c>
      <c r="K733" s="630">
        <v>12039.8</v>
      </c>
    </row>
    <row r="734" spans="1:11" ht="14.4" customHeight="1" x14ac:dyDescent="0.3">
      <c r="A734" s="625" t="s">
        <v>535</v>
      </c>
      <c r="B734" s="626" t="s">
        <v>537</v>
      </c>
      <c r="C734" s="627" t="s">
        <v>557</v>
      </c>
      <c r="D734" s="628" t="s">
        <v>558</v>
      </c>
      <c r="E734" s="627" t="s">
        <v>4204</v>
      </c>
      <c r="F734" s="628" t="s">
        <v>4205</v>
      </c>
      <c r="G734" s="627" t="s">
        <v>5280</v>
      </c>
      <c r="H734" s="627" t="s">
        <v>5281</v>
      </c>
      <c r="I734" s="629">
        <v>4800.68</v>
      </c>
      <c r="J734" s="629">
        <v>30</v>
      </c>
      <c r="K734" s="630">
        <v>144020.25</v>
      </c>
    </row>
    <row r="735" spans="1:11" ht="14.4" customHeight="1" x14ac:dyDescent="0.3">
      <c r="A735" s="625" t="s">
        <v>535</v>
      </c>
      <c r="B735" s="626" t="s">
        <v>537</v>
      </c>
      <c r="C735" s="627" t="s">
        <v>557</v>
      </c>
      <c r="D735" s="628" t="s">
        <v>558</v>
      </c>
      <c r="E735" s="627" t="s">
        <v>4204</v>
      </c>
      <c r="F735" s="628" t="s">
        <v>4205</v>
      </c>
      <c r="G735" s="627" t="s">
        <v>5282</v>
      </c>
      <c r="H735" s="627" t="s">
        <v>5283</v>
      </c>
      <c r="I735" s="629">
        <v>668.22249999999997</v>
      </c>
      <c r="J735" s="629">
        <v>120</v>
      </c>
      <c r="K735" s="630">
        <v>79787.399999999994</v>
      </c>
    </row>
    <row r="736" spans="1:11" ht="14.4" customHeight="1" x14ac:dyDescent="0.3">
      <c r="A736" s="625" t="s">
        <v>535</v>
      </c>
      <c r="B736" s="626" t="s">
        <v>537</v>
      </c>
      <c r="C736" s="627" t="s">
        <v>557</v>
      </c>
      <c r="D736" s="628" t="s">
        <v>558</v>
      </c>
      <c r="E736" s="627" t="s">
        <v>4204</v>
      </c>
      <c r="F736" s="628" t="s">
        <v>4205</v>
      </c>
      <c r="G736" s="627" t="s">
        <v>5284</v>
      </c>
      <c r="H736" s="627" t="s">
        <v>5285</v>
      </c>
      <c r="I736" s="629">
        <v>60.5</v>
      </c>
      <c r="J736" s="629">
        <v>250</v>
      </c>
      <c r="K736" s="630">
        <v>15125</v>
      </c>
    </row>
    <row r="737" spans="1:11" ht="14.4" customHeight="1" x14ac:dyDescent="0.3">
      <c r="A737" s="625" t="s">
        <v>535</v>
      </c>
      <c r="B737" s="626" t="s">
        <v>537</v>
      </c>
      <c r="C737" s="627" t="s">
        <v>557</v>
      </c>
      <c r="D737" s="628" t="s">
        <v>558</v>
      </c>
      <c r="E737" s="627" t="s">
        <v>4204</v>
      </c>
      <c r="F737" s="628" t="s">
        <v>4205</v>
      </c>
      <c r="G737" s="627" t="s">
        <v>5286</v>
      </c>
      <c r="H737" s="627" t="s">
        <v>5287</v>
      </c>
      <c r="I737" s="629">
        <v>1195.4799999999998</v>
      </c>
      <c r="J737" s="629">
        <v>15</v>
      </c>
      <c r="K737" s="630">
        <v>17932.199999999997</v>
      </c>
    </row>
    <row r="738" spans="1:11" ht="14.4" customHeight="1" x14ac:dyDescent="0.3">
      <c r="A738" s="625" t="s">
        <v>535</v>
      </c>
      <c r="B738" s="626" t="s">
        <v>537</v>
      </c>
      <c r="C738" s="627" t="s">
        <v>557</v>
      </c>
      <c r="D738" s="628" t="s">
        <v>558</v>
      </c>
      <c r="E738" s="627" t="s">
        <v>4204</v>
      </c>
      <c r="F738" s="628" t="s">
        <v>4205</v>
      </c>
      <c r="G738" s="627" t="s">
        <v>5288</v>
      </c>
      <c r="H738" s="627" t="s">
        <v>5289</v>
      </c>
      <c r="I738" s="629">
        <v>1195.4799999999998</v>
      </c>
      <c r="J738" s="629">
        <v>15</v>
      </c>
      <c r="K738" s="630">
        <v>17932.199999999997</v>
      </c>
    </row>
    <row r="739" spans="1:11" ht="14.4" customHeight="1" x14ac:dyDescent="0.3">
      <c r="A739" s="625" t="s">
        <v>535</v>
      </c>
      <c r="B739" s="626" t="s">
        <v>537</v>
      </c>
      <c r="C739" s="627" t="s">
        <v>557</v>
      </c>
      <c r="D739" s="628" t="s">
        <v>558</v>
      </c>
      <c r="E739" s="627" t="s">
        <v>4204</v>
      </c>
      <c r="F739" s="628" t="s">
        <v>4205</v>
      </c>
      <c r="G739" s="627" t="s">
        <v>5290</v>
      </c>
      <c r="H739" s="627" t="s">
        <v>5291</v>
      </c>
      <c r="I739" s="629">
        <v>5770.4425000000001</v>
      </c>
      <c r="J739" s="629">
        <v>14</v>
      </c>
      <c r="K739" s="630">
        <v>80786.349999999991</v>
      </c>
    </row>
    <row r="740" spans="1:11" ht="14.4" customHeight="1" x14ac:dyDescent="0.3">
      <c r="A740" s="625" t="s">
        <v>535</v>
      </c>
      <c r="B740" s="626" t="s">
        <v>537</v>
      </c>
      <c r="C740" s="627" t="s">
        <v>557</v>
      </c>
      <c r="D740" s="628" t="s">
        <v>558</v>
      </c>
      <c r="E740" s="627" t="s">
        <v>4206</v>
      </c>
      <c r="F740" s="628" t="s">
        <v>4207</v>
      </c>
      <c r="G740" s="627" t="s">
        <v>5292</v>
      </c>
      <c r="H740" s="627" t="s">
        <v>5293</v>
      </c>
      <c r="I740" s="629">
        <v>280.01</v>
      </c>
      <c r="J740" s="629">
        <v>24</v>
      </c>
      <c r="K740" s="630">
        <v>6387.04</v>
      </c>
    </row>
    <row r="741" spans="1:11" ht="14.4" customHeight="1" x14ac:dyDescent="0.3">
      <c r="A741" s="625" t="s">
        <v>535</v>
      </c>
      <c r="B741" s="626" t="s">
        <v>537</v>
      </c>
      <c r="C741" s="627" t="s">
        <v>557</v>
      </c>
      <c r="D741" s="628" t="s">
        <v>558</v>
      </c>
      <c r="E741" s="627" t="s">
        <v>4206</v>
      </c>
      <c r="F741" s="628" t="s">
        <v>4207</v>
      </c>
      <c r="G741" s="627" t="s">
        <v>5294</v>
      </c>
      <c r="H741" s="627" t="s">
        <v>5295</v>
      </c>
      <c r="I741" s="629">
        <v>58.576666666666675</v>
      </c>
      <c r="J741" s="629">
        <v>792</v>
      </c>
      <c r="K741" s="630">
        <v>46122.909999999989</v>
      </c>
    </row>
    <row r="742" spans="1:11" ht="14.4" customHeight="1" x14ac:dyDescent="0.3">
      <c r="A742" s="625" t="s">
        <v>535</v>
      </c>
      <c r="B742" s="626" t="s">
        <v>537</v>
      </c>
      <c r="C742" s="627" t="s">
        <v>557</v>
      </c>
      <c r="D742" s="628" t="s">
        <v>558</v>
      </c>
      <c r="E742" s="627" t="s">
        <v>4206</v>
      </c>
      <c r="F742" s="628" t="s">
        <v>4207</v>
      </c>
      <c r="G742" s="627" t="s">
        <v>5296</v>
      </c>
      <c r="H742" s="627" t="s">
        <v>5297</v>
      </c>
      <c r="I742" s="629">
        <v>79.38</v>
      </c>
      <c r="J742" s="629">
        <v>36</v>
      </c>
      <c r="K742" s="630">
        <v>2857.84</v>
      </c>
    </row>
    <row r="743" spans="1:11" ht="14.4" customHeight="1" x14ac:dyDescent="0.3">
      <c r="A743" s="625" t="s">
        <v>535</v>
      </c>
      <c r="B743" s="626" t="s">
        <v>537</v>
      </c>
      <c r="C743" s="627" t="s">
        <v>557</v>
      </c>
      <c r="D743" s="628" t="s">
        <v>558</v>
      </c>
      <c r="E743" s="627" t="s">
        <v>4206</v>
      </c>
      <c r="F743" s="628" t="s">
        <v>4207</v>
      </c>
      <c r="G743" s="627" t="s">
        <v>5298</v>
      </c>
      <c r="H743" s="627" t="s">
        <v>5299</v>
      </c>
      <c r="I743" s="629">
        <v>180.2</v>
      </c>
      <c r="J743" s="629">
        <v>36</v>
      </c>
      <c r="K743" s="630">
        <v>6487.36</v>
      </c>
    </row>
    <row r="744" spans="1:11" ht="14.4" customHeight="1" x14ac:dyDescent="0.3">
      <c r="A744" s="625" t="s">
        <v>535</v>
      </c>
      <c r="B744" s="626" t="s">
        <v>537</v>
      </c>
      <c r="C744" s="627" t="s">
        <v>557</v>
      </c>
      <c r="D744" s="628" t="s">
        <v>558</v>
      </c>
      <c r="E744" s="627" t="s">
        <v>4206</v>
      </c>
      <c r="F744" s="628" t="s">
        <v>4207</v>
      </c>
      <c r="G744" s="627" t="s">
        <v>5300</v>
      </c>
      <c r="H744" s="627" t="s">
        <v>5301</v>
      </c>
      <c r="I744" s="629">
        <v>144.68</v>
      </c>
      <c r="J744" s="629">
        <v>72</v>
      </c>
      <c r="K744" s="630">
        <v>10417.299999999999</v>
      </c>
    </row>
    <row r="745" spans="1:11" ht="14.4" customHeight="1" x14ac:dyDescent="0.3">
      <c r="A745" s="625" t="s">
        <v>535</v>
      </c>
      <c r="B745" s="626" t="s">
        <v>537</v>
      </c>
      <c r="C745" s="627" t="s">
        <v>557</v>
      </c>
      <c r="D745" s="628" t="s">
        <v>558</v>
      </c>
      <c r="E745" s="627" t="s">
        <v>4206</v>
      </c>
      <c r="F745" s="628" t="s">
        <v>4207</v>
      </c>
      <c r="G745" s="627" t="s">
        <v>5302</v>
      </c>
      <c r="H745" s="627" t="s">
        <v>5303</v>
      </c>
      <c r="I745" s="629">
        <v>207.15666666666667</v>
      </c>
      <c r="J745" s="629">
        <v>420</v>
      </c>
      <c r="K745" s="630">
        <v>86257.299999999988</v>
      </c>
    </row>
    <row r="746" spans="1:11" ht="14.4" customHeight="1" x14ac:dyDescent="0.3">
      <c r="A746" s="625" t="s">
        <v>535</v>
      </c>
      <c r="B746" s="626" t="s">
        <v>537</v>
      </c>
      <c r="C746" s="627" t="s">
        <v>557</v>
      </c>
      <c r="D746" s="628" t="s">
        <v>558</v>
      </c>
      <c r="E746" s="627" t="s">
        <v>4206</v>
      </c>
      <c r="F746" s="628" t="s">
        <v>4207</v>
      </c>
      <c r="G746" s="627" t="s">
        <v>5304</v>
      </c>
      <c r="H746" s="627" t="s">
        <v>5305</v>
      </c>
      <c r="I746" s="629">
        <v>210.83</v>
      </c>
      <c r="J746" s="629">
        <v>72</v>
      </c>
      <c r="K746" s="630">
        <v>15179.82</v>
      </c>
    </row>
    <row r="747" spans="1:11" ht="14.4" customHeight="1" x14ac:dyDescent="0.3">
      <c r="A747" s="625" t="s">
        <v>535</v>
      </c>
      <c r="B747" s="626" t="s">
        <v>537</v>
      </c>
      <c r="C747" s="627" t="s">
        <v>557</v>
      </c>
      <c r="D747" s="628" t="s">
        <v>558</v>
      </c>
      <c r="E747" s="627" t="s">
        <v>4206</v>
      </c>
      <c r="F747" s="628" t="s">
        <v>4207</v>
      </c>
      <c r="G747" s="627" t="s">
        <v>5306</v>
      </c>
      <c r="H747" s="627" t="s">
        <v>5307</v>
      </c>
      <c r="I747" s="629">
        <v>413.73222222222216</v>
      </c>
      <c r="J747" s="629">
        <v>864</v>
      </c>
      <c r="K747" s="630">
        <v>353370</v>
      </c>
    </row>
    <row r="748" spans="1:11" ht="14.4" customHeight="1" x14ac:dyDescent="0.3">
      <c r="A748" s="625" t="s">
        <v>535</v>
      </c>
      <c r="B748" s="626" t="s">
        <v>537</v>
      </c>
      <c r="C748" s="627" t="s">
        <v>557</v>
      </c>
      <c r="D748" s="628" t="s">
        <v>558</v>
      </c>
      <c r="E748" s="627" t="s">
        <v>4206</v>
      </c>
      <c r="F748" s="628" t="s">
        <v>4207</v>
      </c>
      <c r="G748" s="627" t="s">
        <v>5308</v>
      </c>
      <c r="H748" s="627" t="s">
        <v>5309</v>
      </c>
      <c r="I748" s="629">
        <v>224.29333333333338</v>
      </c>
      <c r="J748" s="629">
        <v>252</v>
      </c>
      <c r="K748" s="630">
        <v>56034.37</v>
      </c>
    </row>
    <row r="749" spans="1:11" ht="14.4" customHeight="1" x14ac:dyDescent="0.3">
      <c r="A749" s="625" t="s">
        <v>535</v>
      </c>
      <c r="B749" s="626" t="s">
        <v>537</v>
      </c>
      <c r="C749" s="627" t="s">
        <v>557</v>
      </c>
      <c r="D749" s="628" t="s">
        <v>558</v>
      </c>
      <c r="E749" s="627" t="s">
        <v>4206</v>
      </c>
      <c r="F749" s="628" t="s">
        <v>4207</v>
      </c>
      <c r="G749" s="627" t="s">
        <v>5310</v>
      </c>
      <c r="H749" s="627" t="s">
        <v>5311</v>
      </c>
      <c r="I749" s="629">
        <v>40.375</v>
      </c>
      <c r="J749" s="629">
        <v>216</v>
      </c>
      <c r="K749" s="630">
        <v>8983.08</v>
      </c>
    </row>
    <row r="750" spans="1:11" ht="14.4" customHeight="1" x14ac:dyDescent="0.3">
      <c r="A750" s="625" t="s">
        <v>535</v>
      </c>
      <c r="B750" s="626" t="s">
        <v>537</v>
      </c>
      <c r="C750" s="627" t="s">
        <v>557</v>
      </c>
      <c r="D750" s="628" t="s">
        <v>558</v>
      </c>
      <c r="E750" s="627" t="s">
        <v>4206</v>
      </c>
      <c r="F750" s="628" t="s">
        <v>4207</v>
      </c>
      <c r="G750" s="627" t="s">
        <v>5312</v>
      </c>
      <c r="H750" s="627" t="s">
        <v>5313</v>
      </c>
      <c r="I750" s="629">
        <v>45.87444444444445</v>
      </c>
      <c r="J750" s="629">
        <v>540</v>
      </c>
      <c r="K750" s="630">
        <v>24627.84</v>
      </c>
    </row>
    <row r="751" spans="1:11" ht="14.4" customHeight="1" x14ac:dyDescent="0.3">
      <c r="A751" s="625" t="s">
        <v>535</v>
      </c>
      <c r="B751" s="626" t="s">
        <v>537</v>
      </c>
      <c r="C751" s="627" t="s">
        <v>557</v>
      </c>
      <c r="D751" s="628" t="s">
        <v>558</v>
      </c>
      <c r="E751" s="627" t="s">
        <v>4206</v>
      </c>
      <c r="F751" s="628" t="s">
        <v>4207</v>
      </c>
      <c r="G751" s="627" t="s">
        <v>5314</v>
      </c>
      <c r="H751" s="627" t="s">
        <v>5315</v>
      </c>
      <c r="I751" s="629">
        <v>48.78</v>
      </c>
      <c r="J751" s="629">
        <v>216</v>
      </c>
      <c r="K751" s="630">
        <v>10535.640000000001</v>
      </c>
    </row>
    <row r="752" spans="1:11" ht="14.4" customHeight="1" x14ac:dyDescent="0.3">
      <c r="A752" s="625" t="s">
        <v>535</v>
      </c>
      <c r="B752" s="626" t="s">
        <v>537</v>
      </c>
      <c r="C752" s="627" t="s">
        <v>557</v>
      </c>
      <c r="D752" s="628" t="s">
        <v>558</v>
      </c>
      <c r="E752" s="627" t="s">
        <v>4206</v>
      </c>
      <c r="F752" s="628" t="s">
        <v>4207</v>
      </c>
      <c r="G752" s="627" t="s">
        <v>5316</v>
      </c>
      <c r="H752" s="627" t="s">
        <v>5317</v>
      </c>
      <c r="I752" s="629">
        <v>245.97</v>
      </c>
      <c r="J752" s="629">
        <v>84</v>
      </c>
      <c r="K752" s="630">
        <v>20661.379999999997</v>
      </c>
    </row>
    <row r="753" spans="1:11" ht="14.4" customHeight="1" x14ac:dyDescent="0.3">
      <c r="A753" s="625" t="s">
        <v>535</v>
      </c>
      <c r="B753" s="626" t="s">
        <v>537</v>
      </c>
      <c r="C753" s="627" t="s">
        <v>557</v>
      </c>
      <c r="D753" s="628" t="s">
        <v>558</v>
      </c>
      <c r="E753" s="627" t="s">
        <v>4206</v>
      </c>
      <c r="F753" s="628" t="s">
        <v>4207</v>
      </c>
      <c r="G753" s="627" t="s">
        <v>5318</v>
      </c>
      <c r="H753" s="627" t="s">
        <v>5319</v>
      </c>
      <c r="I753" s="629">
        <v>33.350000000000009</v>
      </c>
      <c r="J753" s="629">
        <v>1200</v>
      </c>
      <c r="K753" s="630">
        <v>40020</v>
      </c>
    </row>
    <row r="754" spans="1:11" ht="14.4" customHeight="1" x14ac:dyDescent="0.3">
      <c r="A754" s="625" t="s">
        <v>535</v>
      </c>
      <c r="B754" s="626" t="s">
        <v>537</v>
      </c>
      <c r="C754" s="627" t="s">
        <v>557</v>
      </c>
      <c r="D754" s="628" t="s">
        <v>558</v>
      </c>
      <c r="E754" s="627" t="s">
        <v>4206</v>
      </c>
      <c r="F754" s="628" t="s">
        <v>4207</v>
      </c>
      <c r="G754" s="627" t="s">
        <v>5320</v>
      </c>
      <c r="H754" s="627" t="s">
        <v>5321</v>
      </c>
      <c r="I754" s="629">
        <v>45.744444444444447</v>
      </c>
      <c r="J754" s="629">
        <v>920</v>
      </c>
      <c r="K754" s="630">
        <v>41841.800000000003</v>
      </c>
    </row>
    <row r="755" spans="1:11" ht="14.4" customHeight="1" x14ac:dyDescent="0.3">
      <c r="A755" s="625" t="s">
        <v>535</v>
      </c>
      <c r="B755" s="626" t="s">
        <v>537</v>
      </c>
      <c r="C755" s="627" t="s">
        <v>557</v>
      </c>
      <c r="D755" s="628" t="s">
        <v>558</v>
      </c>
      <c r="E755" s="627" t="s">
        <v>4206</v>
      </c>
      <c r="F755" s="628" t="s">
        <v>4207</v>
      </c>
      <c r="G755" s="627" t="s">
        <v>5322</v>
      </c>
      <c r="H755" s="627" t="s">
        <v>5323</v>
      </c>
      <c r="I755" s="629">
        <v>66.616363636363644</v>
      </c>
      <c r="J755" s="629">
        <v>1044</v>
      </c>
      <c r="K755" s="630">
        <v>69857.3</v>
      </c>
    </row>
    <row r="756" spans="1:11" ht="14.4" customHeight="1" x14ac:dyDescent="0.3">
      <c r="A756" s="625" t="s">
        <v>535</v>
      </c>
      <c r="B756" s="626" t="s">
        <v>537</v>
      </c>
      <c r="C756" s="627" t="s">
        <v>557</v>
      </c>
      <c r="D756" s="628" t="s">
        <v>558</v>
      </c>
      <c r="E756" s="627" t="s">
        <v>4206</v>
      </c>
      <c r="F756" s="628" t="s">
        <v>4207</v>
      </c>
      <c r="G756" s="627" t="s">
        <v>5324</v>
      </c>
      <c r="H756" s="627" t="s">
        <v>5325</v>
      </c>
      <c r="I756" s="629">
        <v>69</v>
      </c>
      <c r="J756" s="629">
        <v>432</v>
      </c>
      <c r="K756" s="630">
        <v>29808</v>
      </c>
    </row>
    <row r="757" spans="1:11" ht="14.4" customHeight="1" x14ac:dyDescent="0.3">
      <c r="A757" s="625" t="s">
        <v>535</v>
      </c>
      <c r="B757" s="626" t="s">
        <v>537</v>
      </c>
      <c r="C757" s="627" t="s">
        <v>557</v>
      </c>
      <c r="D757" s="628" t="s">
        <v>558</v>
      </c>
      <c r="E757" s="627" t="s">
        <v>4206</v>
      </c>
      <c r="F757" s="628" t="s">
        <v>4207</v>
      </c>
      <c r="G757" s="627" t="s">
        <v>5326</v>
      </c>
      <c r="H757" s="627" t="s">
        <v>5327</v>
      </c>
      <c r="I757" s="629">
        <v>67.849999999999994</v>
      </c>
      <c r="J757" s="629">
        <v>252</v>
      </c>
      <c r="K757" s="630">
        <v>17097.8</v>
      </c>
    </row>
    <row r="758" spans="1:11" ht="14.4" customHeight="1" x14ac:dyDescent="0.3">
      <c r="A758" s="625" t="s">
        <v>535</v>
      </c>
      <c r="B758" s="626" t="s">
        <v>537</v>
      </c>
      <c r="C758" s="627" t="s">
        <v>557</v>
      </c>
      <c r="D758" s="628" t="s">
        <v>558</v>
      </c>
      <c r="E758" s="627" t="s">
        <v>4206</v>
      </c>
      <c r="F758" s="628" t="s">
        <v>4207</v>
      </c>
      <c r="G758" s="627" t="s">
        <v>5328</v>
      </c>
      <c r="H758" s="627" t="s">
        <v>5329</v>
      </c>
      <c r="I758" s="629">
        <v>194.92999999999998</v>
      </c>
      <c r="J758" s="629">
        <v>180</v>
      </c>
      <c r="K758" s="630">
        <v>34187.530000000006</v>
      </c>
    </row>
    <row r="759" spans="1:11" ht="14.4" customHeight="1" x14ac:dyDescent="0.3">
      <c r="A759" s="625" t="s">
        <v>535</v>
      </c>
      <c r="B759" s="626" t="s">
        <v>537</v>
      </c>
      <c r="C759" s="627" t="s">
        <v>557</v>
      </c>
      <c r="D759" s="628" t="s">
        <v>558</v>
      </c>
      <c r="E759" s="627" t="s">
        <v>4206</v>
      </c>
      <c r="F759" s="628" t="s">
        <v>4207</v>
      </c>
      <c r="G759" s="627" t="s">
        <v>5330</v>
      </c>
      <c r="H759" s="627" t="s">
        <v>5331</v>
      </c>
      <c r="I759" s="629">
        <v>361.68600000000004</v>
      </c>
      <c r="J759" s="629">
        <v>180</v>
      </c>
      <c r="K759" s="630">
        <v>64431</v>
      </c>
    </row>
    <row r="760" spans="1:11" ht="14.4" customHeight="1" x14ac:dyDescent="0.3">
      <c r="A760" s="625" t="s">
        <v>535</v>
      </c>
      <c r="B760" s="626" t="s">
        <v>537</v>
      </c>
      <c r="C760" s="627" t="s">
        <v>557</v>
      </c>
      <c r="D760" s="628" t="s">
        <v>558</v>
      </c>
      <c r="E760" s="627" t="s">
        <v>4206</v>
      </c>
      <c r="F760" s="628" t="s">
        <v>4207</v>
      </c>
      <c r="G760" s="627" t="s">
        <v>5332</v>
      </c>
      <c r="H760" s="627" t="s">
        <v>5333</v>
      </c>
      <c r="I760" s="629">
        <v>39.229999999999997</v>
      </c>
      <c r="J760" s="629">
        <v>36</v>
      </c>
      <c r="K760" s="630">
        <v>1412.2</v>
      </c>
    </row>
    <row r="761" spans="1:11" ht="14.4" customHeight="1" x14ac:dyDescent="0.3">
      <c r="A761" s="625" t="s">
        <v>535</v>
      </c>
      <c r="B761" s="626" t="s">
        <v>537</v>
      </c>
      <c r="C761" s="627" t="s">
        <v>557</v>
      </c>
      <c r="D761" s="628" t="s">
        <v>558</v>
      </c>
      <c r="E761" s="627" t="s">
        <v>4206</v>
      </c>
      <c r="F761" s="628" t="s">
        <v>4207</v>
      </c>
      <c r="G761" s="627" t="s">
        <v>5334</v>
      </c>
      <c r="H761" s="627" t="s">
        <v>5335</v>
      </c>
      <c r="I761" s="629">
        <v>136.66</v>
      </c>
      <c r="J761" s="629">
        <v>36</v>
      </c>
      <c r="K761" s="630">
        <v>4919.63</v>
      </c>
    </row>
    <row r="762" spans="1:11" ht="14.4" customHeight="1" x14ac:dyDescent="0.3">
      <c r="A762" s="625" t="s">
        <v>535</v>
      </c>
      <c r="B762" s="626" t="s">
        <v>537</v>
      </c>
      <c r="C762" s="627" t="s">
        <v>557</v>
      </c>
      <c r="D762" s="628" t="s">
        <v>558</v>
      </c>
      <c r="E762" s="627" t="s">
        <v>4206</v>
      </c>
      <c r="F762" s="628" t="s">
        <v>4207</v>
      </c>
      <c r="G762" s="627" t="s">
        <v>5336</v>
      </c>
      <c r="H762" s="627" t="s">
        <v>5337</v>
      </c>
      <c r="I762" s="629">
        <v>248.37</v>
      </c>
      <c r="J762" s="629">
        <v>48</v>
      </c>
      <c r="K762" s="630">
        <v>11921.92</v>
      </c>
    </row>
    <row r="763" spans="1:11" ht="14.4" customHeight="1" x14ac:dyDescent="0.3">
      <c r="A763" s="625" t="s">
        <v>535</v>
      </c>
      <c r="B763" s="626" t="s">
        <v>537</v>
      </c>
      <c r="C763" s="627" t="s">
        <v>557</v>
      </c>
      <c r="D763" s="628" t="s">
        <v>558</v>
      </c>
      <c r="E763" s="627" t="s">
        <v>4206</v>
      </c>
      <c r="F763" s="628" t="s">
        <v>4207</v>
      </c>
      <c r="G763" s="627" t="s">
        <v>5338</v>
      </c>
      <c r="H763" s="627" t="s">
        <v>5339</v>
      </c>
      <c r="I763" s="629">
        <v>47.99</v>
      </c>
      <c r="J763" s="629">
        <v>72</v>
      </c>
      <c r="K763" s="630">
        <v>3455.06</v>
      </c>
    </row>
    <row r="764" spans="1:11" ht="14.4" customHeight="1" x14ac:dyDescent="0.3">
      <c r="A764" s="625" t="s">
        <v>535</v>
      </c>
      <c r="B764" s="626" t="s">
        <v>537</v>
      </c>
      <c r="C764" s="627" t="s">
        <v>557</v>
      </c>
      <c r="D764" s="628" t="s">
        <v>558</v>
      </c>
      <c r="E764" s="627" t="s">
        <v>4206</v>
      </c>
      <c r="F764" s="628" t="s">
        <v>4207</v>
      </c>
      <c r="G764" s="627" t="s">
        <v>5340</v>
      </c>
      <c r="H764" s="627" t="s">
        <v>5341</v>
      </c>
      <c r="I764" s="629">
        <v>424.40000000000003</v>
      </c>
      <c r="J764" s="629">
        <v>264</v>
      </c>
      <c r="K764" s="630">
        <v>111213.73</v>
      </c>
    </row>
    <row r="765" spans="1:11" ht="14.4" customHeight="1" x14ac:dyDescent="0.3">
      <c r="A765" s="625" t="s">
        <v>535</v>
      </c>
      <c r="B765" s="626" t="s">
        <v>537</v>
      </c>
      <c r="C765" s="627" t="s">
        <v>557</v>
      </c>
      <c r="D765" s="628" t="s">
        <v>558</v>
      </c>
      <c r="E765" s="627" t="s">
        <v>4206</v>
      </c>
      <c r="F765" s="628" t="s">
        <v>4207</v>
      </c>
      <c r="G765" s="627" t="s">
        <v>5342</v>
      </c>
      <c r="H765" s="627" t="s">
        <v>5343</v>
      </c>
      <c r="I765" s="629">
        <v>479.92</v>
      </c>
      <c r="J765" s="629">
        <v>96</v>
      </c>
      <c r="K765" s="630">
        <v>46072.76</v>
      </c>
    </row>
    <row r="766" spans="1:11" ht="14.4" customHeight="1" x14ac:dyDescent="0.3">
      <c r="A766" s="625" t="s">
        <v>535</v>
      </c>
      <c r="B766" s="626" t="s">
        <v>537</v>
      </c>
      <c r="C766" s="627" t="s">
        <v>557</v>
      </c>
      <c r="D766" s="628" t="s">
        <v>558</v>
      </c>
      <c r="E766" s="627" t="s">
        <v>4206</v>
      </c>
      <c r="F766" s="628" t="s">
        <v>4207</v>
      </c>
      <c r="G766" s="627" t="s">
        <v>5344</v>
      </c>
      <c r="H766" s="627" t="s">
        <v>5345</v>
      </c>
      <c r="I766" s="629">
        <v>258.8</v>
      </c>
      <c r="J766" s="629">
        <v>24</v>
      </c>
      <c r="K766" s="630">
        <v>5903.25</v>
      </c>
    </row>
    <row r="767" spans="1:11" ht="14.4" customHeight="1" x14ac:dyDescent="0.3">
      <c r="A767" s="625" t="s">
        <v>535</v>
      </c>
      <c r="B767" s="626" t="s">
        <v>537</v>
      </c>
      <c r="C767" s="627" t="s">
        <v>557</v>
      </c>
      <c r="D767" s="628" t="s">
        <v>558</v>
      </c>
      <c r="E767" s="627" t="s">
        <v>4206</v>
      </c>
      <c r="F767" s="628" t="s">
        <v>4207</v>
      </c>
      <c r="G767" s="627" t="s">
        <v>5346</v>
      </c>
      <c r="H767" s="627" t="s">
        <v>5347</v>
      </c>
      <c r="I767" s="629">
        <v>408.99</v>
      </c>
      <c r="J767" s="629">
        <v>24</v>
      </c>
      <c r="K767" s="630">
        <v>9815.84</v>
      </c>
    </row>
    <row r="768" spans="1:11" ht="14.4" customHeight="1" x14ac:dyDescent="0.3">
      <c r="A768" s="625" t="s">
        <v>535</v>
      </c>
      <c r="B768" s="626" t="s">
        <v>537</v>
      </c>
      <c r="C768" s="627" t="s">
        <v>557</v>
      </c>
      <c r="D768" s="628" t="s">
        <v>558</v>
      </c>
      <c r="E768" s="627" t="s">
        <v>4206</v>
      </c>
      <c r="F768" s="628" t="s">
        <v>4207</v>
      </c>
      <c r="G768" s="627" t="s">
        <v>5348</v>
      </c>
      <c r="H768" s="627" t="s">
        <v>5349</v>
      </c>
      <c r="I768" s="629">
        <v>681.84</v>
      </c>
      <c r="J768" s="629">
        <v>12</v>
      </c>
      <c r="K768" s="630">
        <v>7776.33</v>
      </c>
    </row>
    <row r="769" spans="1:11" ht="14.4" customHeight="1" x14ac:dyDescent="0.3">
      <c r="A769" s="625" t="s">
        <v>535</v>
      </c>
      <c r="B769" s="626" t="s">
        <v>537</v>
      </c>
      <c r="C769" s="627" t="s">
        <v>557</v>
      </c>
      <c r="D769" s="628" t="s">
        <v>558</v>
      </c>
      <c r="E769" s="627" t="s">
        <v>4206</v>
      </c>
      <c r="F769" s="628" t="s">
        <v>4207</v>
      </c>
      <c r="G769" s="627" t="s">
        <v>5350</v>
      </c>
      <c r="H769" s="627" t="s">
        <v>5351</v>
      </c>
      <c r="I769" s="629">
        <v>34.85</v>
      </c>
      <c r="J769" s="629">
        <v>180</v>
      </c>
      <c r="K769" s="630">
        <v>6272.1</v>
      </c>
    </row>
    <row r="770" spans="1:11" ht="14.4" customHeight="1" x14ac:dyDescent="0.3">
      <c r="A770" s="625" t="s">
        <v>535</v>
      </c>
      <c r="B770" s="626" t="s">
        <v>537</v>
      </c>
      <c r="C770" s="627" t="s">
        <v>557</v>
      </c>
      <c r="D770" s="628" t="s">
        <v>558</v>
      </c>
      <c r="E770" s="627" t="s">
        <v>4206</v>
      </c>
      <c r="F770" s="628" t="s">
        <v>4207</v>
      </c>
      <c r="G770" s="627" t="s">
        <v>5352</v>
      </c>
      <c r="H770" s="627" t="s">
        <v>5353</v>
      </c>
      <c r="I770" s="629">
        <v>184.86</v>
      </c>
      <c r="J770" s="629">
        <v>24</v>
      </c>
      <c r="K770" s="630">
        <v>4216.62</v>
      </c>
    </row>
    <row r="771" spans="1:11" ht="14.4" customHeight="1" x14ac:dyDescent="0.3">
      <c r="A771" s="625" t="s">
        <v>535</v>
      </c>
      <c r="B771" s="626" t="s">
        <v>537</v>
      </c>
      <c r="C771" s="627" t="s">
        <v>557</v>
      </c>
      <c r="D771" s="628" t="s">
        <v>558</v>
      </c>
      <c r="E771" s="627" t="s">
        <v>4206</v>
      </c>
      <c r="F771" s="628" t="s">
        <v>4207</v>
      </c>
      <c r="G771" s="627" t="s">
        <v>5354</v>
      </c>
      <c r="H771" s="627" t="s">
        <v>5355</v>
      </c>
      <c r="I771" s="629">
        <v>177.75142857142853</v>
      </c>
      <c r="J771" s="629">
        <v>432</v>
      </c>
      <c r="K771" s="630">
        <v>75659.33</v>
      </c>
    </row>
    <row r="772" spans="1:11" ht="14.4" customHeight="1" x14ac:dyDescent="0.3">
      <c r="A772" s="625" t="s">
        <v>535</v>
      </c>
      <c r="B772" s="626" t="s">
        <v>537</v>
      </c>
      <c r="C772" s="627" t="s">
        <v>557</v>
      </c>
      <c r="D772" s="628" t="s">
        <v>558</v>
      </c>
      <c r="E772" s="627" t="s">
        <v>4206</v>
      </c>
      <c r="F772" s="628" t="s">
        <v>4207</v>
      </c>
      <c r="G772" s="627" t="s">
        <v>5356</v>
      </c>
      <c r="H772" s="627" t="s">
        <v>5357</v>
      </c>
      <c r="I772" s="629">
        <v>211.32</v>
      </c>
      <c r="J772" s="629">
        <v>24</v>
      </c>
      <c r="K772" s="630">
        <v>4820.25</v>
      </c>
    </row>
    <row r="773" spans="1:11" ht="14.4" customHeight="1" x14ac:dyDescent="0.3">
      <c r="A773" s="625" t="s">
        <v>535</v>
      </c>
      <c r="B773" s="626" t="s">
        <v>537</v>
      </c>
      <c r="C773" s="627" t="s">
        <v>557</v>
      </c>
      <c r="D773" s="628" t="s">
        <v>558</v>
      </c>
      <c r="E773" s="627" t="s">
        <v>4206</v>
      </c>
      <c r="F773" s="628" t="s">
        <v>4207</v>
      </c>
      <c r="G773" s="627" t="s">
        <v>5358</v>
      </c>
      <c r="H773" s="627" t="s">
        <v>5359</v>
      </c>
      <c r="I773" s="629">
        <v>263.54000000000002</v>
      </c>
      <c r="J773" s="629">
        <v>24</v>
      </c>
      <c r="K773" s="630">
        <v>6324.91</v>
      </c>
    </row>
    <row r="774" spans="1:11" ht="14.4" customHeight="1" x14ac:dyDescent="0.3">
      <c r="A774" s="625" t="s">
        <v>535</v>
      </c>
      <c r="B774" s="626" t="s">
        <v>537</v>
      </c>
      <c r="C774" s="627" t="s">
        <v>557</v>
      </c>
      <c r="D774" s="628" t="s">
        <v>558</v>
      </c>
      <c r="E774" s="627" t="s">
        <v>4206</v>
      </c>
      <c r="F774" s="628" t="s">
        <v>4207</v>
      </c>
      <c r="G774" s="627" t="s">
        <v>5360</v>
      </c>
      <c r="H774" s="627" t="s">
        <v>5361</v>
      </c>
      <c r="I774" s="629">
        <v>81.52</v>
      </c>
      <c r="J774" s="629">
        <v>108</v>
      </c>
      <c r="K774" s="630">
        <v>8804.5499999999993</v>
      </c>
    </row>
    <row r="775" spans="1:11" ht="14.4" customHeight="1" x14ac:dyDescent="0.3">
      <c r="A775" s="625" t="s">
        <v>535</v>
      </c>
      <c r="B775" s="626" t="s">
        <v>537</v>
      </c>
      <c r="C775" s="627" t="s">
        <v>557</v>
      </c>
      <c r="D775" s="628" t="s">
        <v>558</v>
      </c>
      <c r="E775" s="627" t="s">
        <v>4206</v>
      </c>
      <c r="F775" s="628" t="s">
        <v>4207</v>
      </c>
      <c r="G775" s="627" t="s">
        <v>5362</v>
      </c>
      <c r="H775" s="627" t="s">
        <v>5363</v>
      </c>
      <c r="I775" s="629">
        <v>136.66</v>
      </c>
      <c r="J775" s="629">
        <v>36</v>
      </c>
      <c r="K775" s="630">
        <v>4919.63</v>
      </c>
    </row>
    <row r="776" spans="1:11" ht="14.4" customHeight="1" x14ac:dyDescent="0.3">
      <c r="A776" s="625" t="s">
        <v>535</v>
      </c>
      <c r="B776" s="626" t="s">
        <v>537</v>
      </c>
      <c r="C776" s="627" t="s">
        <v>557</v>
      </c>
      <c r="D776" s="628" t="s">
        <v>558</v>
      </c>
      <c r="E776" s="627" t="s">
        <v>4206</v>
      </c>
      <c r="F776" s="628" t="s">
        <v>4207</v>
      </c>
      <c r="G776" s="627" t="s">
        <v>5364</v>
      </c>
      <c r="H776" s="627" t="s">
        <v>5365</v>
      </c>
      <c r="I776" s="629">
        <v>245.97</v>
      </c>
      <c r="J776" s="629">
        <v>48</v>
      </c>
      <c r="K776" s="630">
        <v>11806.51</v>
      </c>
    </row>
    <row r="777" spans="1:11" ht="14.4" customHeight="1" x14ac:dyDescent="0.3">
      <c r="A777" s="625" t="s">
        <v>535</v>
      </c>
      <c r="B777" s="626" t="s">
        <v>537</v>
      </c>
      <c r="C777" s="627" t="s">
        <v>557</v>
      </c>
      <c r="D777" s="628" t="s">
        <v>558</v>
      </c>
      <c r="E777" s="627" t="s">
        <v>4206</v>
      </c>
      <c r="F777" s="628" t="s">
        <v>4207</v>
      </c>
      <c r="G777" s="627" t="s">
        <v>5366</v>
      </c>
      <c r="H777" s="627" t="s">
        <v>5367</v>
      </c>
      <c r="I777" s="629">
        <v>510.99</v>
      </c>
      <c r="J777" s="629">
        <v>108</v>
      </c>
      <c r="K777" s="630">
        <v>55186.64</v>
      </c>
    </row>
    <row r="778" spans="1:11" ht="14.4" customHeight="1" x14ac:dyDescent="0.3">
      <c r="A778" s="625" t="s">
        <v>535</v>
      </c>
      <c r="B778" s="626" t="s">
        <v>537</v>
      </c>
      <c r="C778" s="627" t="s">
        <v>557</v>
      </c>
      <c r="D778" s="628" t="s">
        <v>558</v>
      </c>
      <c r="E778" s="627" t="s">
        <v>4206</v>
      </c>
      <c r="F778" s="628" t="s">
        <v>4207</v>
      </c>
      <c r="G778" s="627" t="s">
        <v>5368</v>
      </c>
      <c r="H778" s="627" t="s">
        <v>5369</v>
      </c>
      <c r="I778" s="629">
        <v>665.45</v>
      </c>
      <c r="J778" s="629">
        <v>12</v>
      </c>
      <c r="K778" s="630">
        <v>7985.4</v>
      </c>
    </row>
    <row r="779" spans="1:11" ht="14.4" customHeight="1" x14ac:dyDescent="0.3">
      <c r="A779" s="625" t="s">
        <v>535</v>
      </c>
      <c r="B779" s="626" t="s">
        <v>537</v>
      </c>
      <c r="C779" s="627" t="s">
        <v>557</v>
      </c>
      <c r="D779" s="628" t="s">
        <v>558</v>
      </c>
      <c r="E779" s="627" t="s">
        <v>4206</v>
      </c>
      <c r="F779" s="628" t="s">
        <v>4207</v>
      </c>
      <c r="G779" s="627" t="s">
        <v>5370</v>
      </c>
      <c r="H779" s="627" t="s">
        <v>5371</v>
      </c>
      <c r="I779" s="629">
        <v>135.63</v>
      </c>
      <c r="J779" s="629">
        <v>36</v>
      </c>
      <c r="K779" s="630">
        <v>4882.83</v>
      </c>
    </row>
    <row r="780" spans="1:11" ht="14.4" customHeight="1" x14ac:dyDescent="0.3">
      <c r="A780" s="625" t="s">
        <v>535</v>
      </c>
      <c r="B780" s="626" t="s">
        <v>537</v>
      </c>
      <c r="C780" s="627" t="s">
        <v>557</v>
      </c>
      <c r="D780" s="628" t="s">
        <v>558</v>
      </c>
      <c r="E780" s="627" t="s">
        <v>4206</v>
      </c>
      <c r="F780" s="628" t="s">
        <v>4207</v>
      </c>
      <c r="G780" s="627" t="s">
        <v>5372</v>
      </c>
      <c r="H780" s="627" t="s">
        <v>5373</v>
      </c>
      <c r="I780" s="629">
        <v>2068.83</v>
      </c>
      <c r="J780" s="629">
        <v>12</v>
      </c>
      <c r="K780" s="630">
        <v>24826</v>
      </c>
    </row>
    <row r="781" spans="1:11" ht="14.4" customHeight="1" x14ac:dyDescent="0.3">
      <c r="A781" s="625" t="s">
        <v>535</v>
      </c>
      <c r="B781" s="626" t="s">
        <v>537</v>
      </c>
      <c r="C781" s="627" t="s">
        <v>557</v>
      </c>
      <c r="D781" s="628" t="s">
        <v>558</v>
      </c>
      <c r="E781" s="627" t="s">
        <v>4206</v>
      </c>
      <c r="F781" s="628" t="s">
        <v>4207</v>
      </c>
      <c r="G781" s="627" t="s">
        <v>5374</v>
      </c>
      <c r="H781" s="627" t="s">
        <v>5375</v>
      </c>
      <c r="I781" s="629">
        <v>298.31</v>
      </c>
      <c r="J781" s="629">
        <v>24</v>
      </c>
      <c r="K781" s="630">
        <v>7159.38</v>
      </c>
    </row>
    <row r="782" spans="1:11" ht="14.4" customHeight="1" x14ac:dyDescent="0.3">
      <c r="A782" s="625" t="s">
        <v>535</v>
      </c>
      <c r="B782" s="626" t="s">
        <v>537</v>
      </c>
      <c r="C782" s="627" t="s">
        <v>557</v>
      </c>
      <c r="D782" s="628" t="s">
        <v>558</v>
      </c>
      <c r="E782" s="627" t="s">
        <v>4206</v>
      </c>
      <c r="F782" s="628" t="s">
        <v>4207</v>
      </c>
      <c r="G782" s="627" t="s">
        <v>5376</v>
      </c>
      <c r="H782" s="627" t="s">
        <v>5377</v>
      </c>
      <c r="I782" s="629">
        <v>161.16999999999999</v>
      </c>
      <c r="J782" s="629">
        <v>48</v>
      </c>
      <c r="K782" s="630">
        <v>7736.27</v>
      </c>
    </row>
    <row r="783" spans="1:11" ht="14.4" customHeight="1" x14ac:dyDescent="0.3">
      <c r="A783" s="625" t="s">
        <v>535</v>
      </c>
      <c r="B783" s="626" t="s">
        <v>537</v>
      </c>
      <c r="C783" s="627" t="s">
        <v>557</v>
      </c>
      <c r="D783" s="628" t="s">
        <v>558</v>
      </c>
      <c r="E783" s="627" t="s">
        <v>4206</v>
      </c>
      <c r="F783" s="628" t="s">
        <v>4207</v>
      </c>
      <c r="G783" s="627" t="s">
        <v>5378</v>
      </c>
      <c r="H783" s="627" t="s">
        <v>5379</v>
      </c>
      <c r="I783" s="629">
        <v>52.9</v>
      </c>
      <c r="J783" s="629">
        <v>216</v>
      </c>
      <c r="K783" s="630">
        <v>11426.4</v>
      </c>
    </row>
    <row r="784" spans="1:11" ht="14.4" customHeight="1" x14ac:dyDescent="0.3">
      <c r="A784" s="625" t="s">
        <v>535</v>
      </c>
      <c r="B784" s="626" t="s">
        <v>537</v>
      </c>
      <c r="C784" s="627" t="s">
        <v>557</v>
      </c>
      <c r="D784" s="628" t="s">
        <v>558</v>
      </c>
      <c r="E784" s="627" t="s">
        <v>4206</v>
      </c>
      <c r="F784" s="628" t="s">
        <v>4207</v>
      </c>
      <c r="G784" s="627" t="s">
        <v>5380</v>
      </c>
      <c r="H784" s="627" t="s">
        <v>5381</v>
      </c>
      <c r="I784" s="629">
        <v>52.005555555555553</v>
      </c>
      <c r="J784" s="629">
        <v>1440</v>
      </c>
      <c r="K784" s="630">
        <v>75210.100000000006</v>
      </c>
    </row>
    <row r="785" spans="1:11" ht="14.4" customHeight="1" x14ac:dyDescent="0.3">
      <c r="A785" s="625" t="s">
        <v>535</v>
      </c>
      <c r="B785" s="626" t="s">
        <v>537</v>
      </c>
      <c r="C785" s="627" t="s">
        <v>557</v>
      </c>
      <c r="D785" s="628" t="s">
        <v>558</v>
      </c>
      <c r="E785" s="627" t="s">
        <v>4206</v>
      </c>
      <c r="F785" s="628" t="s">
        <v>4207</v>
      </c>
      <c r="G785" s="627" t="s">
        <v>5382</v>
      </c>
      <c r="H785" s="627" t="s">
        <v>5383</v>
      </c>
      <c r="I785" s="629">
        <v>104.01</v>
      </c>
      <c r="J785" s="629">
        <v>36</v>
      </c>
      <c r="K785" s="630">
        <v>3744.4</v>
      </c>
    </row>
    <row r="786" spans="1:11" ht="14.4" customHeight="1" x14ac:dyDescent="0.3">
      <c r="A786" s="625" t="s">
        <v>535</v>
      </c>
      <c r="B786" s="626" t="s">
        <v>537</v>
      </c>
      <c r="C786" s="627" t="s">
        <v>557</v>
      </c>
      <c r="D786" s="628" t="s">
        <v>558</v>
      </c>
      <c r="E786" s="627" t="s">
        <v>4206</v>
      </c>
      <c r="F786" s="628" t="s">
        <v>4207</v>
      </c>
      <c r="G786" s="627" t="s">
        <v>5384</v>
      </c>
      <c r="H786" s="627" t="s">
        <v>5385</v>
      </c>
      <c r="I786" s="629">
        <v>65.55</v>
      </c>
      <c r="J786" s="629">
        <v>216</v>
      </c>
      <c r="K786" s="630">
        <v>14158.800000000001</v>
      </c>
    </row>
    <row r="787" spans="1:11" ht="14.4" customHeight="1" x14ac:dyDescent="0.3">
      <c r="A787" s="625" t="s">
        <v>535</v>
      </c>
      <c r="B787" s="626" t="s">
        <v>537</v>
      </c>
      <c r="C787" s="627" t="s">
        <v>557</v>
      </c>
      <c r="D787" s="628" t="s">
        <v>558</v>
      </c>
      <c r="E787" s="627" t="s">
        <v>4206</v>
      </c>
      <c r="F787" s="628" t="s">
        <v>4207</v>
      </c>
      <c r="G787" s="627" t="s">
        <v>5386</v>
      </c>
      <c r="H787" s="627" t="s">
        <v>5387</v>
      </c>
      <c r="I787" s="629">
        <v>67.849999999999994</v>
      </c>
      <c r="J787" s="629">
        <v>72</v>
      </c>
      <c r="K787" s="630">
        <v>4885</v>
      </c>
    </row>
    <row r="788" spans="1:11" ht="14.4" customHeight="1" x14ac:dyDescent="0.3">
      <c r="A788" s="625" t="s">
        <v>535</v>
      </c>
      <c r="B788" s="626" t="s">
        <v>537</v>
      </c>
      <c r="C788" s="627" t="s">
        <v>557</v>
      </c>
      <c r="D788" s="628" t="s">
        <v>558</v>
      </c>
      <c r="E788" s="627" t="s">
        <v>4206</v>
      </c>
      <c r="F788" s="628" t="s">
        <v>4207</v>
      </c>
      <c r="G788" s="627" t="s">
        <v>5388</v>
      </c>
      <c r="H788" s="627" t="s">
        <v>5389</v>
      </c>
      <c r="I788" s="629">
        <v>69</v>
      </c>
      <c r="J788" s="629">
        <v>216</v>
      </c>
      <c r="K788" s="630">
        <v>14904</v>
      </c>
    </row>
    <row r="789" spans="1:11" ht="14.4" customHeight="1" x14ac:dyDescent="0.3">
      <c r="A789" s="625" t="s">
        <v>535</v>
      </c>
      <c r="B789" s="626" t="s">
        <v>537</v>
      </c>
      <c r="C789" s="627" t="s">
        <v>557</v>
      </c>
      <c r="D789" s="628" t="s">
        <v>558</v>
      </c>
      <c r="E789" s="627" t="s">
        <v>4206</v>
      </c>
      <c r="F789" s="628" t="s">
        <v>4207</v>
      </c>
      <c r="G789" s="627" t="s">
        <v>5390</v>
      </c>
      <c r="H789" s="627" t="s">
        <v>5391</v>
      </c>
      <c r="I789" s="629">
        <v>65.55</v>
      </c>
      <c r="J789" s="629">
        <v>108</v>
      </c>
      <c r="K789" s="630">
        <v>7079.4000000000005</v>
      </c>
    </row>
    <row r="790" spans="1:11" ht="14.4" customHeight="1" x14ac:dyDescent="0.3">
      <c r="A790" s="625" t="s">
        <v>535</v>
      </c>
      <c r="B790" s="626" t="s">
        <v>537</v>
      </c>
      <c r="C790" s="627" t="s">
        <v>557</v>
      </c>
      <c r="D790" s="628" t="s">
        <v>558</v>
      </c>
      <c r="E790" s="627" t="s">
        <v>4206</v>
      </c>
      <c r="F790" s="628" t="s">
        <v>4207</v>
      </c>
      <c r="G790" s="627" t="s">
        <v>5392</v>
      </c>
      <c r="H790" s="627" t="s">
        <v>5393</v>
      </c>
      <c r="I790" s="629">
        <v>113.85</v>
      </c>
      <c r="J790" s="629">
        <v>96</v>
      </c>
      <c r="K790" s="630">
        <v>10929.8</v>
      </c>
    </row>
    <row r="791" spans="1:11" ht="14.4" customHeight="1" x14ac:dyDescent="0.3">
      <c r="A791" s="625" t="s">
        <v>535</v>
      </c>
      <c r="B791" s="626" t="s">
        <v>537</v>
      </c>
      <c r="C791" s="627" t="s">
        <v>557</v>
      </c>
      <c r="D791" s="628" t="s">
        <v>558</v>
      </c>
      <c r="E791" s="627" t="s">
        <v>4206</v>
      </c>
      <c r="F791" s="628" t="s">
        <v>4207</v>
      </c>
      <c r="G791" s="627" t="s">
        <v>5394</v>
      </c>
      <c r="H791" s="627" t="s">
        <v>5395</v>
      </c>
      <c r="I791" s="629">
        <v>59.26</v>
      </c>
      <c r="J791" s="629">
        <v>72</v>
      </c>
      <c r="K791" s="630">
        <v>4266.68</v>
      </c>
    </row>
    <row r="792" spans="1:11" ht="14.4" customHeight="1" x14ac:dyDescent="0.3">
      <c r="A792" s="625" t="s">
        <v>535</v>
      </c>
      <c r="B792" s="626" t="s">
        <v>537</v>
      </c>
      <c r="C792" s="627" t="s">
        <v>557</v>
      </c>
      <c r="D792" s="628" t="s">
        <v>558</v>
      </c>
      <c r="E792" s="627" t="s">
        <v>4206</v>
      </c>
      <c r="F792" s="628" t="s">
        <v>4207</v>
      </c>
      <c r="G792" s="627" t="s">
        <v>5396</v>
      </c>
      <c r="H792" s="627" t="s">
        <v>5397</v>
      </c>
      <c r="I792" s="629">
        <v>81.739999999999995</v>
      </c>
      <c r="J792" s="629">
        <v>36</v>
      </c>
      <c r="K792" s="630">
        <v>2942.71</v>
      </c>
    </row>
    <row r="793" spans="1:11" ht="14.4" customHeight="1" x14ac:dyDescent="0.3">
      <c r="A793" s="625" t="s">
        <v>535</v>
      </c>
      <c r="B793" s="626" t="s">
        <v>537</v>
      </c>
      <c r="C793" s="627" t="s">
        <v>557</v>
      </c>
      <c r="D793" s="628" t="s">
        <v>558</v>
      </c>
      <c r="E793" s="627" t="s">
        <v>4206</v>
      </c>
      <c r="F793" s="628" t="s">
        <v>4207</v>
      </c>
      <c r="G793" s="627" t="s">
        <v>5398</v>
      </c>
      <c r="H793" s="627" t="s">
        <v>5399</v>
      </c>
      <c r="I793" s="629">
        <v>210.83</v>
      </c>
      <c r="J793" s="629">
        <v>24</v>
      </c>
      <c r="K793" s="630">
        <v>5059.9399999999996</v>
      </c>
    </row>
    <row r="794" spans="1:11" ht="14.4" customHeight="1" x14ac:dyDescent="0.3">
      <c r="A794" s="625" t="s">
        <v>535</v>
      </c>
      <c r="B794" s="626" t="s">
        <v>537</v>
      </c>
      <c r="C794" s="627" t="s">
        <v>557</v>
      </c>
      <c r="D794" s="628" t="s">
        <v>558</v>
      </c>
      <c r="E794" s="627" t="s">
        <v>4206</v>
      </c>
      <c r="F794" s="628" t="s">
        <v>4207</v>
      </c>
      <c r="G794" s="627" t="s">
        <v>5400</v>
      </c>
      <c r="H794" s="627" t="s">
        <v>5401</v>
      </c>
      <c r="I794" s="629">
        <v>69</v>
      </c>
      <c r="J794" s="629">
        <v>72</v>
      </c>
      <c r="K794" s="630">
        <v>4968</v>
      </c>
    </row>
    <row r="795" spans="1:11" ht="14.4" customHeight="1" x14ac:dyDescent="0.3">
      <c r="A795" s="625" t="s">
        <v>535</v>
      </c>
      <c r="B795" s="626" t="s">
        <v>537</v>
      </c>
      <c r="C795" s="627" t="s">
        <v>557</v>
      </c>
      <c r="D795" s="628" t="s">
        <v>558</v>
      </c>
      <c r="E795" s="627" t="s">
        <v>4206</v>
      </c>
      <c r="F795" s="628" t="s">
        <v>4207</v>
      </c>
      <c r="G795" s="627" t="s">
        <v>5402</v>
      </c>
      <c r="H795" s="627" t="s">
        <v>5403</v>
      </c>
      <c r="I795" s="629">
        <v>263.54000000000002</v>
      </c>
      <c r="J795" s="629">
        <v>24</v>
      </c>
      <c r="K795" s="630">
        <v>6324.94</v>
      </c>
    </row>
    <row r="796" spans="1:11" ht="14.4" customHeight="1" x14ac:dyDescent="0.3">
      <c r="A796" s="625" t="s">
        <v>535</v>
      </c>
      <c r="B796" s="626" t="s">
        <v>537</v>
      </c>
      <c r="C796" s="627" t="s">
        <v>557</v>
      </c>
      <c r="D796" s="628" t="s">
        <v>558</v>
      </c>
      <c r="E796" s="627" t="s">
        <v>4208</v>
      </c>
      <c r="F796" s="628" t="s">
        <v>4209</v>
      </c>
      <c r="G796" s="627" t="s">
        <v>5404</v>
      </c>
      <c r="H796" s="627" t="s">
        <v>5405</v>
      </c>
      <c r="I796" s="629">
        <v>741.48800000000006</v>
      </c>
      <c r="J796" s="629">
        <v>120</v>
      </c>
      <c r="K796" s="630">
        <v>89963.500000000015</v>
      </c>
    </row>
    <row r="797" spans="1:11" ht="14.4" customHeight="1" x14ac:dyDescent="0.3">
      <c r="A797" s="625" t="s">
        <v>535</v>
      </c>
      <c r="B797" s="626" t="s">
        <v>537</v>
      </c>
      <c r="C797" s="627" t="s">
        <v>557</v>
      </c>
      <c r="D797" s="628" t="s">
        <v>558</v>
      </c>
      <c r="E797" s="627" t="s">
        <v>4208</v>
      </c>
      <c r="F797" s="628" t="s">
        <v>4209</v>
      </c>
      <c r="G797" s="627" t="s">
        <v>5406</v>
      </c>
      <c r="H797" s="627" t="s">
        <v>5407</v>
      </c>
      <c r="I797" s="629">
        <v>0.29499999999999998</v>
      </c>
      <c r="J797" s="629">
        <v>200</v>
      </c>
      <c r="K797" s="630">
        <v>59</v>
      </c>
    </row>
    <row r="798" spans="1:11" ht="14.4" customHeight="1" x14ac:dyDescent="0.3">
      <c r="A798" s="625" t="s">
        <v>535</v>
      </c>
      <c r="B798" s="626" t="s">
        <v>537</v>
      </c>
      <c r="C798" s="627" t="s">
        <v>557</v>
      </c>
      <c r="D798" s="628" t="s">
        <v>558</v>
      </c>
      <c r="E798" s="627" t="s">
        <v>4208</v>
      </c>
      <c r="F798" s="628" t="s">
        <v>4209</v>
      </c>
      <c r="G798" s="627" t="s">
        <v>5408</v>
      </c>
      <c r="H798" s="627" t="s">
        <v>5409</v>
      </c>
      <c r="I798" s="629">
        <v>10.99</v>
      </c>
      <c r="J798" s="629">
        <v>90</v>
      </c>
      <c r="K798" s="630">
        <v>989</v>
      </c>
    </row>
    <row r="799" spans="1:11" ht="14.4" customHeight="1" x14ac:dyDescent="0.3">
      <c r="A799" s="625" t="s">
        <v>535</v>
      </c>
      <c r="B799" s="626" t="s">
        <v>537</v>
      </c>
      <c r="C799" s="627" t="s">
        <v>557</v>
      </c>
      <c r="D799" s="628" t="s">
        <v>558</v>
      </c>
      <c r="E799" s="627" t="s">
        <v>4208</v>
      </c>
      <c r="F799" s="628" t="s">
        <v>4209</v>
      </c>
      <c r="G799" s="627" t="s">
        <v>5410</v>
      </c>
      <c r="H799" s="627" t="s">
        <v>5411</v>
      </c>
      <c r="I799" s="629">
        <v>10.99</v>
      </c>
      <c r="J799" s="629">
        <v>100</v>
      </c>
      <c r="K799" s="630">
        <v>1098.77</v>
      </c>
    </row>
    <row r="800" spans="1:11" ht="14.4" customHeight="1" x14ac:dyDescent="0.3">
      <c r="A800" s="625" t="s">
        <v>535</v>
      </c>
      <c r="B800" s="626" t="s">
        <v>537</v>
      </c>
      <c r="C800" s="627" t="s">
        <v>557</v>
      </c>
      <c r="D800" s="628" t="s">
        <v>558</v>
      </c>
      <c r="E800" s="627" t="s">
        <v>4208</v>
      </c>
      <c r="F800" s="628" t="s">
        <v>4209</v>
      </c>
      <c r="G800" s="627" t="s">
        <v>5412</v>
      </c>
      <c r="H800" s="627" t="s">
        <v>5413</v>
      </c>
      <c r="I800" s="629">
        <v>10.99</v>
      </c>
      <c r="J800" s="629">
        <v>60</v>
      </c>
      <c r="K800" s="630">
        <v>659.3</v>
      </c>
    </row>
    <row r="801" spans="1:11" ht="14.4" customHeight="1" x14ac:dyDescent="0.3">
      <c r="A801" s="625" t="s">
        <v>535</v>
      </c>
      <c r="B801" s="626" t="s">
        <v>537</v>
      </c>
      <c r="C801" s="627" t="s">
        <v>557</v>
      </c>
      <c r="D801" s="628" t="s">
        <v>558</v>
      </c>
      <c r="E801" s="627" t="s">
        <v>4208</v>
      </c>
      <c r="F801" s="628" t="s">
        <v>4209</v>
      </c>
      <c r="G801" s="627" t="s">
        <v>5414</v>
      </c>
      <c r="H801" s="627" t="s">
        <v>5415</v>
      </c>
      <c r="I801" s="629">
        <v>10.99</v>
      </c>
      <c r="J801" s="629">
        <v>60</v>
      </c>
      <c r="K801" s="630">
        <v>659.2</v>
      </c>
    </row>
    <row r="802" spans="1:11" ht="14.4" customHeight="1" x14ac:dyDescent="0.3">
      <c r="A802" s="625" t="s">
        <v>535</v>
      </c>
      <c r="B802" s="626" t="s">
        <v>537</v>
      </c>
      <c r="C802" s="627" t="s">
        <v>557</v>
      </c>
      <c r="D802" s="628" t="s">
        <v>558</v>
      </c>
      <c r="E802" s="627" t="s">
        <v>4208</v>
      </c>
      <c r="F802" s="628" t="s">
        <v>4209</v>
      </c>
      <c r="G802" s="627" t="s">
        <v>5416</v>
      </c>
      <c r="H802" s="627" t="s">
        <v>5417</v>
      </c>
      <c r="I802" s="629">
        <v>10.46</v>
      </c>
      <c r="J802" s="629">
        <v>50</v>
      </c>
      <c r="K802" s="630">
        <v>522.85</v>
      </c>
    </row>
    <row r="803" spans="1:11" ht="14.4" customHeight="1" x14ac:dyDescent="0.3">
      <c r="A803" s="625" t="s">
        <v>535</v>
      </c>
      <c r="B803" s="626" t="s">
        <v>537</v>
      </c>
      <c r="C803" s="627" t="s">
        <v>557</v>
      </c>
      <c r="D803" s="628" t="s">
        <v>558</v>
      </c>
      <c r="E803" s="627" t="s">
        <v>4208</v>
      </c>
      <c r="F803" s="628" t="s">
        <v>4209</v>
      </c>
      <c r="G803" s="627" t="s">
        <v>4514</v>
      </c>
      <c r="H803" s="627" t="s">
        <v>4515</v>
      </c>
      <c r="I803" s="629">
        <v>0.29999999999999993</v>
      </c>
      <c r="J803" s="629">
        <v>9100</v>
      </c>
      <c r="K803" s="630">
        <v>2716</v>
      </c>
    </row>
    <row r="804" spans="1:11" ht="14.4" customHeight="1" x14ac:dyDescent="0.3">
      <c r="A804" s="625" t="s">
        <v>535</v>
      </c>
      <c r="B804" s="626" t="s">
        <v>537</v>
      </c>
      <c r="C804" s="627" t="s">
        <v>557</v>
      </c>
      <c r="D804" s="628" t="s">
        <v>558</v>
      </c>
      <c r="E804" s="627" t="s">
        <v>4208</v>
      </c>
      <c r="F804" s="628" t="s">
        <v>4209</v>
      </c>
      <c r="G804" s="627" t="s">
        <v>5418</v>
      </c>
      <c r="H804" s="627" t="s">
        <v>5419</v>
      </c>
      <c r="I804" s="629">
        <v>10.99</v>
      </c>
      <c r="J804" s="629">
        <v>50</v>
      </c>
      <c r="K804" s="630">
        <v>549.4</v>
      </c>
    </row>
    <row r="805" spans="1:11" ht="14.4" customHeight="1" x14ac:dyDescent="0.3">
      <c r="A805" s="625" t="s">
        <v>535</v>
      </c>
      <c r="B805" s="626" t="s">
        <v>537</v>
      </c>
      <c r="C805" s="627" t="s">
        <v>557</v>
      </c>
      <c r="D805" s="628" t="s">
        <v>558</v>
      </c>
      <c r="E805" s="627" t="s">
        <v>4208</v>
      </c>
      <c r="F805" s="628" t="s">
        <v>4209</v>
      </c>
      <c r="G805" s="627" t="s">
        <v>5420</v>
      </c>
      <c r="H805" s="627" t="s">
        <v>5421</v>
      </c>
      <c r="I805" s="629">
        <v>354.53</v>
      </c>
      <c r="J805" s="629">
        <v>12</v>
      </c>
      <c r="K805" s="630">
        <v>4254.3599999999997</v>
      </c>
    </row>
    <row r="806" spans="1:11" ht="14.4" customHeight="1" x14ac:dyDescent="0.3">
      <c r="A806" s="625" t="s">
        <v>535</v>
      </c>
      <c r="B806" s="626" t="s">
        <v>537</v>
      </c>
      <c r="C806" s="627" t="s">
        <v>557</v>
      </c>
      <c r="D806" s="628" t="s">
        <v>558</v>
      </c>
      <c r="E806" s="627" t="s">
        <v>4208</v>
      </c>
      <c r="F806" s="628" t="s">
        <v>4209</v>
      </c>
      <c r="G806" s="627" t="s">
        <v>5422</v>
      </c>
      <c r="H806" s="627" t="s">
        <v>5423</v>
      </c>
      <c r="I806" s="629">
        <v>13.215</v>
      </c>
      <c r="J806" s="629">
        <v>40</v>
      </c>
      <c r="K806" s="630">
        <v>528.59999999999991</v>
      </c>
    </row>
    <row r="807" spans="1:11" ht="14.4" customHeight="1" x14ac:dyDescent="0.3">
      <c r="A807" s="625" t="s">
        <v>535</v>
      </c>
      <c r="B807" s="626" t="s">
        <v>537</v>
      </c>
      <c r="C807" s="627" t="s">
        <v>557</v>
      </c>
      <c r="D807" s="628" t="s">
        <v>558</v>
      </c>
      <c r="E807" s="627" t="s">
        <v>4208</v>
      </c>
      <c r="F807" s="628" t="s">
        <v>4209</v>
      </c>
      <c r="G807" s="627" t="s">
        <v>5424</v>
      </c>
      <c r="H807" s="627" t="s">
        <v>5425</v>
      </c>
      <c r="I807" s="629">
        <v>13.21</v>
      </c>
      <c r="J807" s="629">
        <v>50</v>
      </c>
      <c r="K807" s="630">
        <v>660.66</v>
      </c>
    </row>
    <row r="808" spans="1:11" ht="14.4" customHeight="1" x14ac:dyDescent="0.3">
      <c r="A808" s="625" t="s">
        <v>535</v>
      </c>
      <c r="B808" s="626" t="s">
        <v>537</v>
      </c>
      <c r="C808" s="627" t="s">
        <v>557</v>
      </c>
      <c r="D808" s="628" t="s">
        <v>558</v>
      </c>
      <c r="E808" s="627" t="s">
        <v>4208</v>
      </c>
      <c r="F808" s="628" t="s">
        <v>4209</v>
      </c>
      <c r="G808" s="627" t="s">
        <v>5426</v>
      </c>
      <c r="H808" s="627" t="s">
        <v>5427</v>
      </c>
      <c r="I808" s="629">
        <v>10.99</v>
      </c>
      <c r="J808" s="629">
        <v>50</v>
      </c>
      <c r="K808" s="630">
        <v>549.4</v>
      </c>
    </row>
    <row r="809" spans="1:11" ht="14.4" customHeight="1" x14ac:dyDescent="0.3">
      <c r="A809" s="625" t="s">
        <v>535</v>
      </c>
      <c r="B809" s="626" t="s">
        <v>537</v>
      </c>
      <c r="C809" s="627" t="s">
        <v>557</v>
      </c>
      <c r="D809" s="628" t="s">
        <v>558</v>
      </c>
      <c r="E809" s="627" t="s">
        <v>4208</v>
      </c>
      <c r="F809" s="628" t="s">
        <v>4209</v>
      </c>
      <c r="G809" s="627" t="s">
        <v>5428</v>
      </c>
      <c r="H809" s="627" t="s">
        <v>5429</v>
      </c>
      <c r="I809" s="629">
        <v>10.99</v>
      </c>
      <c r="J809" s="629">
        <v>50</v>
      </c>
      <c r="K809" s="630">
        <v>549.4</v>
      </c>
    </row>
    <row r="810" spans="1:11" ht="14.4" customHeight="1" x14ac:dyDescent="0.3">
      <c r="A810" s="625" t="s">
        <v>535</v>
      </c>
      <c r="B810" s="626" t="s">
        <v>537</v>
      </c>
      <c r="C810" s="627" t="s">
        <v>557</v>
      </c>
      <c r="D810" s="628" t="s">
        <v>558</v>
      </c>
      <c r="E810" s="627" t="s">
        <v>4210</v>
      </c>
      <c r="F810" s="628" t="s">
        <v>4211</v>
      </c>
      <c r="G810" s="627" t="s">
        <v>4516</v>
      </c>
      <c r="H810" s="627" t="s">
        <v>4517</v>
      </c>
      <c r="I810" s="629">
        <v>0.79333333333333345</v>
      </c>
      <c r="J810" s="629">
        <v>8400</v>
      </c>
      <c r="K810" s="630">
        <v>6668</v>
      </c>
    </row>
    <row r="811" spans="1:11" ht="14.4" customHeight="1" x14ac:dyDescent="0.3">
      <c r="A811" s="625" t="s">
        <v>535</v>
      </c>
      <c r="B811" s="626" t="s">
        <v>537</v>
      </c>
      <c r="C811" s="627" t="s">
        <v>557</v>
      </c>
      <c r="D811" s="628" t="s">
        <v>558</v>
      </c>
      <c r="E811" s="627" t="s">
        <v>4210</v>
      </c>
      <c r="F811" s="628" t="s">
        <v>4211</v>
      </c>
      <c r="G811" s="627" t="s">
        <v>5430</v>
      </c>
      <c r="H811" s="627" t="s">
        <v>5431</v>
      </c>
      <c r="I811" s="629">
        <v>10.549999999999999</v>
      </c>
      <c r="J811" s="629">
        <v>320</v>
      </c>
      <c r="K811" s="630">
        <v>3376.4000000000005</v>
      </c>
    </row>
    <row r="812" spans="1:11" ht="14.4" customHeight="1" x14ac:dyDescent="0.3">
      <c r="A812" s="625" t="s">
        <v>535</v>
      </c>
      <c r="B812" s="626" t="s">
        <v>537</v>
      </c>
      <c r="C812" s="627" t="s">
        <v>557</v>
      </c>
      <c r="D812" s="628" t="s">
        <v>558</v>
      </c>
      <c r="E812" s="627" t="s">
        <v>4210</v>
      </c>
      <c r="F812" s="628" t="s">
        <v>4211</v>
      </c>
      <c r="G812" s="627" t="s">
        <v>5432</v>
      </c>
      <c r="H812" s="627" t="s">
        <v>5433</v>
      </c>
      <c r="I812" s="629">
        <v>10.549999999999999</v>
      </c>
      <c r="J812" s="629">
        <v>440</v>
      </c>
      <c r="K812" s="630">
        <v>4642.3500000000004</v>
      </c>
    </row>
    <row r="813" spans="1:11" ht="14.4" customHeight="1" x14ac:dyDescent="0.3">
      <c r="A813" s="625" t="s">
        <v>535</v>
      </c>
      <c r="B813" s="626" t="s">
        <v>537</v>
      </c>
      <c r="C813" s="627" t="s">
        <v>557</v>
      </c>
      <c r="D813" s="628" t="s">
        <v>558</v>
      </c>
      <c r="E813" s="627" t="s">
        <v>4210</v>
      </c>
      <c r="F813" s="628" t="s">
        <v>4211</v>
      </c>
      <c r="G813" s="627" t="s">
        <v>5434</v>
      </c>
      <c r="H813" s="627" t="s">
        <v>5435</v>
      </c>
      <c r="I813" s="629">
        <v>16.210000000000004</v>
      </c>
      <c r="J813" s="629">
        <v>250</v>
      </c>
      <c r="K813" s="630">
        <v>4053.5</v>
      </c>
    </row>
    <row r="814" spans="1:11" ht="14.4" customHeight="1" x14ac:dyDescent="0.3">
      <c r="A814" s="625" t="s">
        <v>535</v>
      </c>
      <c r="B814" s="626" t="s">
        <v>537</v>
      </c>
      <c r="C814" s="627" t="s">
        <v>557</v>
      </c>
      <c r="D814" s="628" t="s">
        <v>558</v>
      </c>
      <c r="E814" s="627" t="s">
        <v>4210</v>
      </c>
      <c r="F814" s="628" t="s">
        <v>4211</v>
      </c>
      <c r="G814" s="627" t="s">
        <v>5436</v>
      </c>
      <c r="H814" s="627" t="s">
        <v>5437</v>
      </c>
      <c r="I814" s="629">
        <v>7.08</v>
      </c>
      <c r="J814" s="629">
        <v>50</v>
      </c>
      <c r="K814" s="630">
        <v>354</v>
      </c>
    </row>
    <row r="815" spans="1:11" ht="14.4" customHeight="1" x14ac:dyDescent="0.3">
      <c r="A815" s="625" t="s">
        <v>535</v>
      </c>
      <c r="B815" s="626" t="s">
        <v>537</v>
      </c>
      <c r="C815" s="627" t="s">
        <v>557</v>
      </c>
      <c r="D815" s="628" t="s">
        <v>558</v>
      </c>
      <c r="E815" s="627" t="s">
        <v>4210</v>
      </c>
      <c r="F815" s="628" t="s">
        <v>4211</v>
      </c>
      <c r="G815" s="627" t="s">
        <v>4524</v>
      </c>
      <c r="H815" s="627" t="s">
        <v>4525</v>
      </c>
      <c r="I815" s="629">
        <v>7.06</v>
      </c>
      <c r="J815" s="629">
        <v>140</v>
      </c>
      <c r="K815" s="630">
        <v>988.4</v>
      </c>
    </row>
    <row r="816" spans="1:11" ht="14.4" customHeight="1" x14ac:dyDescent="0.3">
      <c r="A816" s="625" t="s">
        <v>535</v>
      </c>
      <c r="B816" s="626" t="s">
        <v>537</v>
      </c>
      <c r="C816" s="627" t="s">
        <v>557</v>
      </c>
      <c r="D816" s="628" t="s">
        <v>558</v>
      </c>
      <c r="E816" s="627" t="s">
        <v>4210</v>
      </c>
      <c r="F816" s="628" t="s">
        <v>4211</v>
      </c>
      <c r="G816" s="627" t="s">
        <v>5438</v>
      </c>
      <c r="H816" s="627" t="s">
        <v>5439</v>
      </c>
      <c r="I816" s="629">
        <v>16.210000000000004</v>
      </c>
      <c r="J816" s="629">
        <v>250</v>
      </c>
      <c r="K816" s="630">
        <v>4053.3</v>
      </c>
    </row>
    <row r="817" spans="1:11" ht="14.4" customHeight="1" x14ac:dyDescent="0.3">
      <c r="A817" s="625" t="s">
        <v>535</v>
      </c>
      <c r="B817" s="626" t="s">
        <v>537</v>
      </c>
      <c r="C817" s="627" t="s">
        <v>557</v>
      </c>
      <c r="D817" s="628" t="s">
        <v>558</v>
      </c>
      <c r="E817" s="627" t="s">
        <v>4210</v>
      </c>
      <c r="F817" s="628" t="s">
        <v>4211</v>
      </c>
      <c r="G817" s="627" t="s">
        <v>4526</v>
      </c>
      <c r="H817" s="627" t="s">
        <v>4527</v>
      </c>
      <c r="I817" s="629">
        <v>0.79444444444444451</v>
      </c>
      <c r="J817" s="629">
        <v>4000</v>
      </c>
      <c r="K817" s="630">
        <v>3184</v>
      </c>
    </row>
    <row r="818" spans="1:11" ht="14.4" customHeight="1" x14ac:dyDescent="0.3">
      <c r="A818" s="625" t="s">
        <v>535</v>
      </c>
      <c r="B818" s="626" t="s">
        <v>537</v>
      </c>
      <c r="C818" s="627" t="s">
        <v>557</v>
      </c>
      <c r="D818" s="628" t="s">
        <v>558</v>
      </c>
      <c r="E818" s="627" t="s">
        <v>4210</v>
      </c>
      <c r="F818" s="628" t="s">
        <v>4211</v>
      </c>
      <c r="G818" s="627" t="s">
        <v>4528</v>
      </c>
      <c r="H818" s="627" t="s">
        <v>4529</v>
      </c>
      <c r="I818" s="629">
        <v>0.78333333333333344</v>
      </c>
      <c r="J818" s="629">
        <v>3800</v>
      </c>
      <c r="K818" s="630">
        <v>2984</v>
      </c>
    </row>
    <row r="819" spans="1:11" ht="14.4" customHeight="1" x14ac:dyDescent="0.3">
      <c r="A819" s="625" t="s">
        <v>535</v>
      </c>
      <c r="B819" s="626" t="s">
        <v>537</v>
      </c>
      <c r="C819" s="627" t="s">
        <v>557</v>
      </c>
      <c r="D819" s="628" t="s">
        <v>558</v>
      </c>
      <c r="E819" s="627" t="s">
        <v>4210</v>
      </c>
      <c r="F819" s="628" t="s">
        <v>4211</v>
      </c>
      <c r="G819" s="627" t="s">
        <v>5440</v>
      </c>
      <c r="H819" s="627" t="s">
        <v>5441</v>
      </c>
      <c r="I819" s="629">
        <v>10.549999999999999</v>
      </c>
      <c r="J819" s="629">
        <v>480</v>
      </c>
      <c r="K819" s="630">
        <v>5064.6000000000004</v>
      </c>
    </row>
    <row r="820" spans="1:11" ht="14.4" customHeight="1" x14ac:dyDescent="0.3">
      <c r="A820" s="625" t="s">
        <v>535</v>
      </c>
      <c r="B820" s="626" t="s">
        <v>537</v>
      </c>
      <c r="C820" s="627" t="s">
        <v>557</v>
      </c>
      <c r="D820" s="628" t="s">
        <v>558</v>
      </c>
      <c r="E820" s="627" t="s">
        <v>4210</v>
      </c>
      <c r="F820" s="628" t="s">
        <v>4211</v>
      </c>
      <c r="G820" s="627" t="s">
        <v>5442</v>
      </c>
      <c r="H820" s="627" t="s">
        <v>5443</v>
      </c>
      <c r="I820" s="629">
        <v>10.549999999999999</v>
      </c>
      <c r="J820" s="629">
        <v>1160</v>
      </c>
      <c r="K820" s="630">
        <v>12239.350000000002</v>
      </c>
    </row>
    <row r="821" spans="1:11" ht="14.4" customHeight="1" x14ac:dyDescent="0.3">
      <c r="A821" s="625" t="s">
        <v>535</v>
      </c>
      <c r="B821" s="626" t="s">
        <v>537</v>
      </c>
      <c r="C821" s="627" t="s">
        <v>557</v>
      </c>
      <c r="D821" s="628" t="s">
        <v>558</v>
      </c>
      <c r="E821" s="627" t="s">
        <v>4210</v>
      </c>
      <c r="F821" s="628" t="s">
        <v>4211</v>
      </c>
      <c r="G821" s="627" t="s">
        <v>5444</v>
      </c>
      <c r="H821" s="627" t="s">
        <v>5445</v>
      </c>
      <c r="I821" s="629">
        <v>10.549999999999999</v>
      </c>
      <c r="J821" s="629">
        <v>880</v>
      </c>
      <c r="K821" s="630">
        <v>9284.9600000000009</v>
      </c>
    </row>
    <row r="822" spans="1:11" ht="14.4" customHeight="1" x14ac:dyDescent="0.3">
      <c r="A822" s="625" t="s">
        <v>535</v>
      </c>
      <c r="B822" s="626" t="s">
        <v>537</v>
      </c>
      <c r="C822" s="627" t="s">
        <v>557</v>
      </c>
      <c r="D822" s="628" t="s">
        <v>558</v>
      </c>
      <c r="E822" s="627" t="s">
        <v>4210</v>
      </c>
      <c r="F822" s="628" t="s">
        <v>4211</v>
      </c>
      <c r="G822" s="627" t="s">
        <v>5446</v>
      </c>
      <c r="H822" s="627" t="s">
        <v>5447</v>
      </c>
      <c r="I822" s="629">
        <v>16.21</v>
      </c>
      <c r="J822" s="629">
        <v>125</v>
      </c>
      <c r="K822" s="630">
        <v>2026.75</v>
      </c>
    </row>
    <row r="823" spans="1:11" ht="14.4" customHeight="1" x14ac:dyDescent="0.3">
      <c r="A823" s="625" t="s">
        <v>535</v>
      </c>
      <c r="B823" s="626" t="s">
        <v>537</v>
      </c>
      <c r="C823" s="627" t="s">
        <v>557</v>
      </c>
      <c r="D823" s="628" t="s">
        <v>558</v>
      </c>
      <c r="E823" s="627" t="s">
        <v>4210</v>
      </c>
      <c r="F823" s="628" t="s">
        <v>4211</v>
      </c>
      <c r="G823" s="627" t="s">
        <v>5448</v>
      </c>
      <c r="H823" s="627" t="s">
        <v>5449</v>
      </c>
      <c r="I823" s="629">
        <v>16.21</v>
      </c>
      <c r="J823" s="629">
        <v>50</v>
      </c>
      <c r="K823" s="630">
        <v>810.7</v>
      </c>
    </row>
    <row r="824" spans="1:11" ht="14.4" customHeight="1" x14ac:dyDescent="0.3">
      <c r="A824" s="625" t="s">
        <v>535</v>
      </c>
      <c r="B824" s="626" t="s">
        <v>537</v>
      </c>
      <c r="C824" s="627" t="s">
        <v>557</v>
      </c>
      <c r="D824" s="628" t="s">
        <v>558</v>
      </c>
      <c r="E824" s="627" t="s">
        <v>4210</v>
      </c>
      <c r="F824" s="628" t="s">
        <v>4211</v>
      </c>
      <c r="G824" s="627" t="s">
        <v>5450</v>
      </c>
      <c r="H824" s="627" t="s">
        <v>5451</v>
      </c>
      <c r="I824" s="629">
        <v>16.21</v>
      </c>
      <c r="J824" s="629">
        <v>50</v>
      </c>
      <c r="K824" s="630">
        <v>810.7</v>
      </c>
    </row>
    <row r="825" spans="1:11" ht="14.4" customHeight="1" x14ac:dyDescent="0.3">
      <c r="A825" s="625" t="s">
        <v>535</v>
      </c>
      <c r="B825" s="626" t="s">
        <v>537</v>
      </c>
      <c r="C825" s="627" t="s">
        <v>557</v>
      </c>
      <c r="D825" s="628" t="s">
        <v>558</v>
      </c>
      <c r="E825" s="627" t="s">
        <v>4210</v>
      </c>
      <c r="F825" s="628" t="s">
        <v>4211</v>
      </c>
      <c r="G825" s="627" t="s">
        <v>5452</v>
      </c>
      <c r="H825" s="627" t="s">
        <v>5453</v>
      </c>
      <c r="I825" s="629">
        <v>10.55</v>
      </c>
      <c r="J825" s="629">
        <v>80</v>
      </c>
      <c r="K825" s="630">
        <v>844.1</v>
      </c>
    </row>
    <row r="826" spans="1:11" ht="14.4" customHeight="1" x14ac:dyDescent="0.3">
      <c r="A826" s="625" t="s">
        <v>535</v>
      </c>
      <c r="B826" s="626" t="s">
        <v>537</v>
      </c>
      <c r="C826" s="627" t="s">
        <v>557</v>
      </c>
      <c r="D826" s="628" t="s">
        <v>558</v>
      </c>
      <c r="E826" s="627" t="s">
        <v>4212</v>
      </c>
      <c r="F826" s="628" t="s">
        <v>4213</v>
      </c>
      <c r="G826" s="627" t="s">
        <v>4532</v>
      </c>
      <c r="H826" s="627" t="s">
        <v>4533</v>
      </c>
      <c r="I826" s="629">
        <v>152.46</v>
      </c>
      <c r="J826" s="629">
        <v>16</v>
      </c>
      <c r="K826" s="630">
        <v>2439.36</v>
      </c>
    </row>
    <row r="827" spans="1:11" ht="14.4" customHeight="1" x14ac:dyDescent="0.3">
      <c r="A827" s="625" t="s">
        <v>535</v>
      </c>
      <c r="B827" s="626" t="s">
        <v>537</v>
      </c>
      <c r="C827" s="627" t="s">
        <v>557</v>
      </c>
      <c r="D827" s="628" t="s">
        <v>558</v>
      </c>
      <c r="E827" s="627" t="s">
        <v>4212</v>
      </c>
      <c r="F827" s="628" t="s">
        <v>4213</v>
      </c>
      <c r="G827" s="627" t="s">
        <v>4828</v>
      </c>
      <c r="H827" s="627" t="s">
        <v>4829</v>
      </c>
      <c r="I827" s="629">
        <v>3153.0782597972702</v>
      </c>
      <c r="J827" s="629">
        <v>8</v>
      </c>
      <c r="K827" s="630">
        <v>25224.626078378162</v>
      </c>
    </row>
    <row r="828" spans="1:11" ht="14.4" customHeight="1" x14ac:dyDescent="0.3">
      <c r="A828" s="625" t="s">
        <v>535</v>
      </c>
      <c r="B828" s="626" t="s">
        <v>537</v>
      </c>
      <c r="C828" s="627" t="s">
        <v>557</v>
      </c>
      <c r="D828" s="628" t="s">
        <v>558</v>
      </c>
      <c r="E828" s="627" t="s">
        <v>4212</v>
      </c>
      <c r="F828" s="628" t="s">
        <v>4213</v>
      </c>
      <c r="G828" s="627" t="s">
        <v>4842</v>
      </c>
      <c r="H828" s="627" t="s">
        <v>4843</v>
      </c>
      <c r="I828" s="629">
        <v>4572.7106516491203</v>
      </c>
      <c r="J828" s="629">
        <v>1</v>
      </c>
      <c r="K828" s="630">
        <v>4572.7106516491203</v>
      </c>
    </row>
    <row r="829" spans="1:11" ht="14.4" customHeight="1" x14ac:dyDescent="0.3">
      <c r="A829" s="625" t="s">
        <v>535</v>
      </c>
      <c r="B829" s="626" t="s">
        <v>537</v>
      </c>
      <c r="C829" s="627" t="s">
        <v>557</v>
      </c>
      <c r="D829" s="628" t="s">
        <v>558</v>
      </c>
      <c r="E829" s="627" t="s">
        <v>4212</v>
      </c>
      <c r="F829" s="628" t="s">
        <v>4213</v>
      </c>
      <c r="G829" s="627" t="s">
        <v>4844</v>
      </c>
      <c r="H829" s="627" t="s">
        <v>4845</v>
      </c>
      <c r="I829" s="629">
        <v>4973.8861210874202</v>
      </c>
      <c r="J829" s="629">
        <v>4</v>
      </c>
      <c r="K829" s="630">
        <v>19895.544484349681</v>
      </c>
    </row>
    <row r="830" spans="1:11" ht="14.4" customHeight="1" x14ac:dyDescent="0.3">
      <c r="A830" s="625" t="s">
        <v>535</v>
      </c>
      <c r="B830" s="626" t="s">
        <v>537</v>
      </c>
      <c r="C830" s="627" t="s">
        <v>557</v>
      </c>
      <c r="D830" s="628" t="s">
        <v>558</v>
      </c>
      <c r="E830" s="627" t="s">
        <v>4212</v>
      </c>
      <c r="F830" s="628" t="s">
        <v>4213</v>
      </c>
      <c r="G830" s="627" t="s">
        <v>4846</v>
      </c>
      <c r="H830" s="627" t="s">
        <v>4847</v>
      </c>
      <c r="I830" s="629">
        <v>4532.4781547140501</v>
      </c>
      <c r="J830" s="629">
        <v>1</v>
      </c>
      <c r="K830" s="630">
        <v>4532.4781547140501</v>
      </c>
    </row>
    <row r="831" spans="1:11" ht="14.4" customHeight="1" x14ac:dyDescent="0.3">
      <c r="A831" s="625" t="s">
        <v>535</v>
      </c>
      <c r="B831" s="626" t="s">
        <v>537</v>
      </c>
      <c r="C831" s="627" t="s">
        <v>557</v>
      </c>
      <c r="D831" s="628" t="s">
        <v>558</v>
      </c>
      <c r="E831" s="627" t="s">
        <v>4212</v>
      </c>
      <c r="F831" s="628" t="s">
        <v>4213</v>
      </c>
      <c r="G831" s="627" t="s">
        <v>4848</v>
      </c>
      <c r="H831" s="627" t="s">
        <v>4849</v>
      </c>
      <c r="I831" s="629">
        <v>4572.7106516491203</v>
      </c>
      <c r="J831" s="629">
        <v>1</v>
      </c>
      <c r="K831" s="630">
        <v>4572.7106516491203</v>
      </c>
    </row>
    <row r="832" spans="1:11" ht="14.4" customHeight="1" x14ac:dyDescent="0.3">
      <c r="A832" s="625" t="s">
        <v>535</v>
      </c>
      <c r="B832" s="626" t="s">
        <v>537</v>
      </c>
      <c r="C832" s="627" t="s">
        <v>4214</v>
      </c>
      <c r="D832" s="628" t="s">
        <v>4215</v>
      </c>
      <c r="E832" s="627" t="s">
        <v>4194</v>
      </c>
      <c r="F832" s="628" t="s">
        <v>4195</v>
      </c>
      <c r="G832" s="627" t="s">
        <v>5454</v>
      </c>
      <c r="H832" s="627" t="s">
        <v>5455</v>
      </c>
      <c r="I832" s="629">
        <v>68591.884000000005</v>
      </c>
      <c r="J832" s="629">
        <v>5</v>
      </c>
      <c r="K832" s="630">
        <v>342959.42000000004</v>
      </c>
    </row>
    <row r="833" spans="1:11" ht="14.4" customHeight="1" thickBot="1" x14ac:dyDescent="0.35">
      <c r="A833" s="631" t="s">
        <v>535</v>
      </c>
      <c r="B833" s="632" t="s">
        <v>537</v>
      </c>
      <c r="C833" s="633" t="s">
        <v>4214</v>
      </c>
      <c r="D833" s="634" t="s">
        <v>4215</v>
      </c>
      <c r="E833" s="633" t="s">
        <v>4194</v>
      </c>
      <c r="F833" s="634" t="s">
        <v>4195</v>
      </c>
      <c r="G833" s="633" t="s">
        <v>5456</v>
      </c>
      <c r="H833" s="633" t="s">
        <v>5457</v>
      </c>
      <c r="I833" s="635">
        <v>3896.2</v>
      </c>
      <c r="J833" s="635">
        <v>2</v>
      </c>
      <c r="K833" s="636">
        <v>7792.4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110" customWidth="1"/>
    <col min="2" max="2" width="4.44140625" style="113" customWidth="1"/>
    <col min="3" max="3" width="4" style="114" customWidth="1"/>
    <col min="4" max="4" width="26" style="115" customWidth="1"/>
    <col min="5" max="6" width="10.6640625" style="115" customWidth="1"/>
    <col min="7" max="9" width="10.6640625" style="116" customWidth="1"/>
    <col min="10" max="10" width="10.6640625" style="117" customWidth="1"/>
    <col min="11" max="16384" width="8.88671875" style="110"/>
  </cols>
  <sheetData>
    <row r="1" spans="1:10" ht="18.600000000000001" customHeight="1" thickBot="1" x14ac:dyDescent="0.4">
      <c r="A1" s="500" t="s">
        <v>221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0" ht="14.4" customHeight="1" thickBot="1" x14ac:dyDescent="0.3">
      <c r="A2" s="580" t="s">
        <v>297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4.4" customHeight="1" thickBot="1" x14ac:dyDescent="0.3">
      <c r="A3" s="502" t="s">
        <v>217</v>
      </c>
      <c r="B3" s="503"/>
      <c r="C3" s="503"/>
      <c r="D3" s="504"/>
      <c r="E3" s="508" t="s">
        <v>105</v>
      </c>
      <c r="F3" s="509"/>
      <c r="G3" s="510" t="s">
        <v>106</v>
      </c>
      <c r="H3" s="509"/>
      <c r="I3" s="510" t="s">
        <v>107</v>
      </c>
      <c r="J3" s="511"/>
    </row>
    <row r="4" spans="1:10" s="112" customFormat="1" ht="14.4" customHeight="1" thickBot="1" x14ac:dyDescent="0.35">
      <c r="A4" s="505"/>
      <c r="B4" s="506"/>
      <c r="C4" s="506"/>
      <c r="D4" s="507"/>
      <c r="E4" s="709" t="s">
        <v>108</v>
      </c>
      <c r="F4" s="709" t="s">
        <v>109</v>
      </c>
      <c r="G4" s="710" t="s">
        <v>109</v>
      </c>
      <c r="H4" s="711" t="s">
        <v>110</v>
      </c>
      <c r="I4" s="710" t="s">
        <v>6</v>
      </c>
      <c r="J4" s="712" t="s">
        <v>110</v>
      </c>
    </row>
    <row r="5" spans="1:10" ht="14.4" customHeight="1" x14ac:dyDescent="0.3">
      <c r="A5" s="187"/>
      <c r="B5" s="188" t="s">
        <v>100</v>
      </c>
      <c r="C5" s="189"/>
      <c r="D5" s="706"/>
      <c r="E5" s="714">
        <v>20</v>
      </c>
      <c r="F5" s="697"/>
      <c r="G5" s="713">
        <v>20</v>
      </c>
      <c r="H5" s="735"/>
      <c r="I5" s="713">
        <v>20</v>
      </c>
      <c r="J5" s="737"/>
    </row>
    <row r="6" spans="1:10" ht="14.4" customHeight="1" x14ac:dyDescent="0.3">
      <c r="A6" s="190"/>
      <c r="B6" s="191" t="s">
        <v>111</v>
      </c>
      <c r="C6" s="192"/>
      <c r="D6" s="707"/>
      <c r="E6" s="715">
        <v>19.777777777777779</v>
      </c>
      <c r="F6" s="698"/>
      <c r="G6" s="699">
        <v>20</v>
      </c>
      <c r="H6" s="736"/>
      <c r="I6" s="699">
        <v>20</v>
      </c>
      <c r="J6" s="738"/>
    </row>
    <row r="7" spans="1:10" ht="14.4" hidden="1" customHeight="1" x14ac:dyDescent="0.3">
      <c r="A7" s="190"/>
      <c r="B7" s="191"/>
      <c r="C7" s="192" t="s">
        <v>102</v>
      </c>
      <c r="D7" s="707"/>
      <c r="E7" s="716">
        <v>0</v>
      </c>
      <c r="F7" s="700"/>
      <c r="G7" s="701">
        <v>0</v>
      </c>
      <c r="H7" s="702"/>
      <c r="I7" s="701">
        <v>0</v>
      </c>
      <c r="J7" s="724"/>
    </row>
    <row r="8" spans="1:10" ht="14.4" hidden="1" customHeight="1" x14ac:dyDescent="0.3">
      <c r="A8" s="190"/>
      <c r="B8" s="191"/>
      <c r="C8" s="192" t="s">
        <v>103</v>
      </c>
      <c r="D8" s="707"/>
      <c r="E8" s="716">
        <v>0</v>
      </c>
      <c r="F8" s="700"/>
      <c r="G8" s="701">
        <v>0</v>
      </c>
      <c r="H8" s="702"/>
      <c r="I8" s="701">
        <v>0</v>
      </c>
      <c r="J8" s="724"/>
    </row>
    <row r="9" spans="1:10" ht="14.4" customHeight="1" x14ac:dyDescent="0.3">
      <c r="A9" s="193" t="s">
        <v>112</v>
      </c>
      <c r="B9" s="194"/>
      <c r="C9" s="192"/>
      <c r="D9" s="707"/>
      <c r="E9" s="717">
        <v>39940</v>
      </c>
      <c r="F9" s="701">
        <v>4210</v>
      </c>
      <c r="G9" s="694">
        <f>G11+G19+G27</f>
        <v>3971</v>
      </c>
      <c r="H9" s="703">
        <f>G9-F9</f>
        <v>-239</v>
      </c>
      <c r="I9" s="694">
        <f>I11+I19+I27</f>
        <v>37718</v>
      </c>
      <c r="J9" s="725">
        <f>I9-E9</f>
        <v>-2222</v>
      </c>
    </row>
    <row r="10" spans="1:10" ht="14.4" hidden="1" customHeight="1" x14ac:dyDescent="0.3">
      <c r="A10" s="190"/>
      <c r="B10" s="195"/>
      <c r="C10" s="192" t="s">
        <v>113</v>
      </c>
      <c r="D10" s="707"/>
      <c r="E10" s="729"/>
      <c r="F10" s="732"/>
      <c r="G10" s="695">
        <f>G29+G32</f>
        <v>511</v>
      </c>
      <c r="H10" s="732"/>
      <c r="I10" s="695">
        <f>I29+I32</f>
        <v>4519</v>
      </c>
      <c r="J10" s="739"/>
    </row>
    <row r="11" spans="1:10" ht="14.4" customHeight="1" x14ac:dyDescent="0.3">
      <c r="A11" s="190"/>
      <c r="B11" s="195" t="s">
        <v>114</v>
      </c>
      <c r="C11" s="192"/>
      <c r="D11" s="707"/>
      <c r="E11" s="730"/>
      <c r="F11" s="733"/>
      <c r="G11" s="695">
        <f>G12+G13</f>
        <v>3192</v>
      </c>
      <c r="H11" s="733"/>
      <c r="I11" s="695">
        <f>I12+I13</f>
        <v>30490</v>
      </c>
      <c r="J11" s="740"/>
    </row>
    <row r="12" spans="1:10" ht="14.4" hidden="1" customHeight="1" x14ac:dyDescent="0.3">
      <c r="A12" s="190"/>
      <c r="B12" s="191"/>
      <c r="C12" s="192" t="s">
        <v>115</v>
      </c>
      <c r="D12" s="707"/>
      <c r="E12" s="730"/>
      <c r="F12" s="733"/>
      <c r="G12" s="701">
        <v>248</v>
      </c>
      <c r="H12" s="733"/>
      <c r="I12" s="701">
        <v>3016</v>
      </c>
      <c r="J12" s="740"/>
    </row>
    <row r="13" spans="1:10" ht="14.4" hidden="1" customHeight="1" x14ac:dyDescent="0.3">
      <c r="A13" s="190"/>
      <c r="B13" s="191"/>
      <c r="C13" s="192" t="s">
        <v>116</v>
      </c>
      <c r="D13" s="707"/>
      <c r="E13" s="730"/>
      <c r="F13" s="733"/>
      <c r="G13" s="701">
        <v>2944</v>
      </c>
      <c r="H13" s="733"/>
      <c r="I13" s="701">
        <v>27474</v>
      </c>
      <c r="J13" s="740"/>
    </row>
    <row r="14" spans="1:10" ht="14.4" hidden="1" customHeight="1" x14ac:dyDescent="0.3">
      <c r="A14" s="190"/>
      <c r="B14" s="191"/>
      <c r="C14" s="192" t="s">
        <v>117</v>
      </c>
      <c r="D14" s="707"/>
      <c r="E14" s="730"/>
      <c r="F14" s="733"/>
      <c r="G14" s="701"/>
      <c r="H14" s="733"/>
      <c r="I14" s="701"/>
      <c r="J14" s="740"/>
    </row>
    <row r="15" spans="1:10" ht="14.4" hidden="1" customHeight="1" x14ac:dyDescent="0.3">
      <c r="A15" s="190"/>
      <c r="B15" s="191"/>
      <c r="C15" s="192" t="s">
        <v>118</v>
      </c>
      <c r="D15" s="707"/>
      <c r="E15" s="730"/>
      <c r="F15" s="733"/>
      <c r="G15" s="701"/>
      <c r="H15" s="733"/>
      <c r="I15" s="701"/>
      <c r="J15" s="740"/>
    </row>
    <row r="16" spans="1:10" ht="14.4" hidden="1" customHeight="1" x14ac:dyDescent="0.3">
      <c r="A16" s="190"/>
      <c r="B16" s="191"/>
      <c r="C16" s="192" t="s">
        <v>119</v>
      </c>
      <c r="D16" s="707"/>
      <c r="E16" s="730"/>
      <c r="F16" s="733"/>
      <c r="G16" s="701"/>
      <c r="H16" s="733"/>
      <c r="I16" s="701"/>
      <c r="J16" s="740"/>
    </row>
    <row r="17" spans="1:10" ht="14.4" hidden="1" customHeight="1" x14ac:dyDescent="0.3">
      <c r="A17" s="190"/>
      <c r="B17" s="191"/>
      <c r="C17" s="192" t="s">
        <v>120</v>
      </c>
      <c r="D17" s="707"/>
      <c r="E17" s="730"/>
      <c r="F17" s="733"/>
      <c r="G17" s="701"/>
      <c r="H17" s="733"/>
      <c r="I17" s="701"/>
      <c r="J17" s="740"/>
    </row>
    <row r="18" spans="1:10" ht="14.4" hidden="1" customHeight="1" x14ac:dyDescent="0.3">
      <c r="A18" s="190"/>
      <c r="B18" s="191"/>
      <c r="C18" s="192" t="s">
        <v>121</v>
      </c>
      <c r="D18" s="707"/>
      <c r="E18" s="730"/>
      <c r="F18" s="733"/>
      <c r="G18" s="701"/>
      <c r="H18" s="733"/>
      <c r="I18" s="701"/>
      <c r="J18" s="740"/>
    </row>
    <row r="19" spans="1:10" ht="14.4" customHeight="1" x14ac:dyDescent="0.3">
      <c r="A19" s="190"/>
      <c r="B19" s="195" t="s">
        <v>122</v>
      </c>
      <c r="C19" s="192"/>
      <c r="D19" s="707"/>
      <c r="E19" s="730"/>
      <c r="F19" s="733"/>
      <c r="G19" s="695">
        <f>G20+G21+G24</f>
        <v>779</v>
      </c>
      <c r="H19" s="733"/>
      <c r="I19" s="695">
        <f>I20+I21+I24</f>
        <v>7228</v>
      </c>
      <c r="J19" s="740"/>
    </row>
    <row r="20" spans="1:10" ht="14.4" customHeight="1" x14ac:dyDescent="0.3">
      <c r="A20" s="190"/>
      <c r="B20" s="191"/>
      <c r="C20" s="192" t="s">
        <v>123</v>
      </c>
      <c r="D20" s="707"/>
      <c r="E20" s="730"/>
      <c r="F20" s="733"/>
      <c r="G20" s="701">
        <v>0</v>
      </c>
      <c r="H20" s="733"/>
      <c r="I20" s="701">
        <v>0</v>
      </c>
      <c r="J20" s="740"/>
    </row>
    <row r="21" spans="1:10" ht="14.4" customHeight="1" x14ac:dyDescent="0.3">
      <c r="A21" s="190"/>
      <c r="B21" s="191"/>
      <c r="C21" s="192" t="s">
        <v>124</v>
      </c>
      <c r="D21" s="707"/>
      <c r="E21" s="730"/>
      <c r="F21" s="733"/>
      <c r="G21" s="701">
        <v>572</v>
      </c>
      <c r="H21" s="733"/>
      <c r="I21" s="701">
        <v>5193</v>
      </c>
      <c r="J21" s="740"/>
    </row>
    <row r="22" spans="1:10" ht="14.4" hidden="1" customHeight="1" x14ac:dyDescent="0.3">
      <c r="A22" s="190"/>
      <c r="B22" s="191"/>
      <c r="C22" s="192"/>
      <c r="D22" s="707" t="s">
        <v>125</v>
      </c>
      <c r="E22" s="730"/>
      <c r="F22" s="733"/>
      <c r="G22" s="701">
        <v>0</v>
      </c>
      <c r="H22" s="733"/>
      <c r="I22" s="701">
        <v>0</v>
      </c>
      <c r="J22" s="740"/>
    </row>
    <row r="23" spans="1:10" ht="14.4" hidden="1" customHeight="1" x14ac:dyDescent="0.3">
      <c r="A23" s="190"/>
      <c r="B23" s="191"/>
      <c r="C23" s="192"/>
      <c r="D23" s="707" t="s">
        <v>126</v>
      </c>
      <c r="E23" s="730"/>
      <c r="F23" s="733"/>
      <c r="G23" s="701">
        <v>0</v>
      </c>
      <c r="H23" s="733"/>
      <c r="I23" s="701">
        <v>0</v>
      </c>
      <c r="J23" s="740"/>
    </row>
    <row r="24" spans="1:10" ht="14.4" customHeight="1" x14ac:dyDescent="0.3">
      <c r="A24" s="190"/>
      <c r="B24" s="191"/>
      <c r="C24" s="192" t="s">
        <v>127</v>
      </c>
      <c r="D24" s="707"/>
      <c r="E24" s="730"/>
      <c r="F24" s="733"/>
      <c r="G24" s="701">
        <v>207</v>
      </c>
      <c r="H24" s="733"/>
      <c r="I24" s="701">
        <v>2035</v>
      </c>
      <c r="J24" s="740"/>
    </row>
    <row r="25" spans="1:10" ht="14.4" hidden="1" customHeight="1" x14ac:dyDescent="0.3">
      <c r="A25" s="190"/>
      <c r="B25" s="191"/>
      <c r="C25" s="192"/>
      <c r="D25" s="707" t="s">
        <v>128</v>
      </c>
      <c r="E25" s="730"/>
      <c r="F25" s="733"/>
      <c r="G25" s="701">
        <v>0</v>
      </c>
      <c r="H25" s="733"/>
      <c r="I25" s="701">
        <v>0</v>
      </c>
      <c r="J25" s="740"/>
    </row>
    <row r="26" spans="1:10" ht="14.4" hidden="1" customHeight="1" x14ac:dyDescent="0.3">
      <c r="A26" s="190"/>
      <c r="B26" s="191"/>
      <c r="C26" s="192"/>
      <c r="D26" s="707" t="s">
        <v>129</v>
      </c>
      <c r="E26" s="730"/>
      <c r="F26" s="733"/>
      <c r="G26" s="701">
        <v>0</v>
      </c>
      <c r="H26" s="733"/>
      <c r="I26" s="701">
        <v>0</v>
      </c>
      <c r="J26" s="740"/>
    </row>
    <row r="27" spans="1:10" ht="14.4" customHeight="1" x14ac:dyDescent="0.3">
      <c r="A27" s="190"/>
      <c r="B27" s="195" t="s">
        <v>130</v>
      </c>
      <c r="C27" s="192"/>
      <c r="D27" s="707"/>
      <c r="E27" s="730"/>
      <c r="F27" s="733"/>
      <c r="G27" s="695">
        <f>G28+G29+G30</f>
        <v>0</v>
      </c>
      <c r="H27" s="733"/>
      <c r="I27" s="695">
        <f>I28+I29+I30</f>
        <v>0</v>
      </c>
      <c r="J27" s="740"/>
    </row>
    <row r="28" spans="1:10" ht="14.4" hidden="1" customHeight="1" x14ac:dyDescent="0.3">
      <c r="A28" s="190"/>
      <c r="B28" s="191"/>
      <c r="C28" s="192" t="s">
        <v>131</v>
      </c>
      <c r="D28" s="707"/>
      <c r="E28" s="730"/>
      <c r="F28" s="733"/>
      <c r="G28" s="701">
        <v>0</v>
      </c>
      <c r="H28" s="733"/>
      <c r="I28" s="701">
        <v>0</v>
      </c>
      <c r="J28" s="740"/>
    </row>
    <row r="29" spans="1:10" ht="14.4" hidden="1" customHeight="1" x14ac:dyDescent="0.3">
      <c r="A29" s="190"/>
      <c r="B29" s="191"/>
      <c r="C29" s="192" t="s">
        <v>132</v>
      </c>
      <c r="D29" s="707"/>
      <c r="E29" s="730"/>
      <c r="F29" s="733"/>
      <c r="G29" s="701">
        <v>0</v>
      </c>
      <c r="H29" s="733"/>
      <c r="I29" s="701">
        <v>0</v>
      </c>
      <c r="J29" s="740"/>
    </row>
    <row r="30" spans="1:10" ht="14.4" hidden="1" customHeight="1" x14ac:dyDescent="0.3">
      <c r="A30" s="190"/>
      <c r="B30" s="191"/>
      <c r="C30" s="192" t="s">
        <v>133</v>
      </c>
      <c r="D30" s="707"/>
      <c r="E30" s="730"/>
      <c r="F30" s="733"/>
      <c r="G30" s="701">
        <v>0</v>
      </c>
      <c r="H30" s="733"/>
      <c r="I30" s="701">
        <v>0</v>
      </c>
      <c r="J30" s="740"/>
    </row>
    <row r="31" spans="1:10" ht="14.4" customHeight="1" x14ac:dyDescent="0.3">
      <c r="A31" s="190"/>
      <c r="B31" s="196" t="s">
        <v>134</v>
      </c>
      <c r="C31" s="192"/>
      <c r="D31" s="707"/>
      <c r="E31" s="730"/>
      <c r="F31" s="733"/>
      <c r="G31" s="696">
        <v>462</v>
      </c>
      <c r="H31" s="733"/>
      <c r="I31" s="696">
        <v>4437</v>
      </c>
      <c r="J31" s="740"/>
    </row>
    <row r="32" spans="1:10" ht="14.4" customHeight="1" x14ac:dyDescent="0.3">
      <c r="A32" s="190"/>
      <c r="B32" s="196" t="s">
        <v>135</v>
      </c>
      <c r="C32" s="192"/>
      <c r="D32" s="707"/>
      <c r="E32" s="731"/>
      <c r="F32" s="734"/>
      <c r="G32" s="696">
        <v>511</v>
      </c>
      <c r="H32" s="734"/>
      <c r="I32" s="696">
        <v>4519</v>
      </c>
      <c r="J32" s="741"/>
    </row>
    <row r="33" spans="1:10" ht="14.4" hidden="1" customHeight="1" x14ac:dyDescent="0.3">
      <c r="A33" s="190"/>
      <c r="B33" s="196" t="s">
        <v>136</v>
      </c>
      <c r="C33" s="192"/>
      <c r="D33" s="707"/>
      <c r="E33" s="718"/>
      <c r="F33" s="704"/>
      <c r="G33" s="696">
        <v>0</v>
      </c>
      <c r="H33" s="704"/>
      <c r="I33" s="696">
        <v>0</v>
      </c>
      <c r="J33" s="726"/>
    </row>
    <row r="34" spans="1:10" ht="14.4" customHeight="1" x14ac:dyDescent="0.3">
      <c r="A34" s="190" t="s">
        <v>137</v>
      </c>
      <c r="B34" s="191"/>
      <c r="C34" s="192"/>
      <c r="D34" s="707"/>
      <c r="E34" s="719">
        <v>10032</v>
      </c>
      <c r="F34" s="705">
        <v>1120</v>
      </c>
      <c r="G34" s="705">
        <v>1441</v>
      </c>
      <c r="H34" s="705">
        <f>G34-F34</f>
        <v>321</v>
      </c>
      <c r="I34" s="705">
        <v>12451</v>
      </c>
      <c r="J34" s="727">
        <f>I34-E34</f>
        <v>2419</v>
      </c>
    </row>
    <row r="35" spans="1:10" ht="14.4" customHeight="1" x14ac:dyDescent="0.3">
      <c r="A35" s="190"/>
      <c r="B35" s="191"/>
      <c r="C35" s="192" t="s">
        <v>113</v>
      </c>
      <c r="D35" s="707"/>
      <c r="E35" s="719">
        <v>3792</v>
      </c>
      <c r="F35" s="705">
        <v>480</v>
      </c>
      <c r="G35" s="701">
        <v>1441</v>
      </c>
      <c r="H35" s="705">
        <f>G35-F35</f>
        <v>961</v>
      </c>
      <c r="I35" s="703">
        <v>12451</v>
      </c>
      <c r="J35" s="727">
        <f>I35-E35</f>
        <v>8659</v>
      </c>
    </row>
    <row r="36" spans="1:10" ht="14.4" customHeight="1" thickBot="1" x14ac:dyDescent="0.35">
      <c r="A36" s="197" t="s">
        <v>138</v>
      </c>
      <c r="B36" s="198"/>
      <c r="C36" s="199"/>
      <c r="D36" s="708"/>
      <c r="E36" s="720">
        <v>21030000</v>
      </c>
      <c r="F36" s="721">
        <f>E36/12</f>
        <v>1752500</v>
      </c>
      <c r="G36" s="722">
        <v>1694335</v>
      </c>
      <c r="H36" s="723">
        <f>G36-F36</f>
        <v>-58165</v>
      </c>
      <c r="I36" s="723">
        <v>15656485</v>
      </c>
      <c r="J36" s="728">
        <v>-116015</v>
      </c>
    </row>
  </sheetData>
  <mergeCells count="15"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  <mergeCell ref="A1:J1"/>
    <mergeCell ref="A3:D4"/>
    <mergeCell ref="E3:F3"/>
    <mergeCell ref="G3:H3"/>
    <mergeCell ref="I3:J3"/>
  </mergeCells>
  <conditionalFormatting sqref="J5:J8 J36 J33">
    <cfRule type="cellIs" dxfId="19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9" bestFit="1" customWidth="1"/>
    <col min="2" max="25" width="4.77734375" style="69" customWidth="1"/>
    <col min="26" max="26" width="1.6640625" style="69" customWidth="1"/>
    <col min="27" max="29" width="8.33203125" style="69" customWidth="1"/>
    <col min="30" max="30" width="1.6640625" style="69" customWidth="1"/>
    <col min="31" max="33" width="8.33203125" style="69" customWidth="1"/>
    <col min="34" max="34" width="1.6640625" style="69" customWidth="1"/>
    <col min="35" max="37" width="8.33203125" style="69" customWidth="1"/>
    <col min="38" max="38" width="8.88671875" style="69"/>
    <col min="39" max="39" width="4" style="69" bestFit="1" customWidth="1"/>
    <col min="40" max="16384" width="8.88671875" style="69"/>
  </cols>
  <sheetData>
    <row r="1" spans="1:39" ht="18.600000000000001" customHeight="1" thickBot="1" x14ac:dyDescent="0.4">
      <c r="A1" s="451" t="s">
        <v>5458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  <c r="AK1" s="440"/>
      <c r="AL1" s="118"/>
      <c r="AM1" s="118"/>
    </row>
    <row r="2" spans="1:39" ht="14.4" customHeight="1" x14ac:dyDescent="0.3">
      <c r="A2" s="580" t="s">
        <v>297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8"/>
      <c r="AM2" s="118"/>
    </row>
    <row r="3" spans="1:39" ht="14.4" customHeight="1" x14ac:dyDescent="0.3">
      <c r="A3" s="120"/>
      <c r="B3" s="121">
        <v>0</v>
      </c>
      <c r="C3" s="121">
        <v>1</v>
      </c>
      <c r="D3" s="121">
        <v>2</v>
      </c>
      <c r="E3" s="121">
        <v>3</v>
      </c>
      <c r="F3" s="121">
        <v>4</v>
      </c>
      <c r="G3" s="121">
        <v>5</v>
      </c>
      <c r="H3" s="121">
        <v>6</v>
      </c>
      <c r="I3" s="121">
        <v>7</v>
      </c>
      <c r="J3" s="121">
        <v>8</v>
      </c>
      <c r="K3" s="121">
        <v>9</v>
      </c>
      <c r="L3" s="121">
        <v>10</v>
      </c>
      <c r="M3" s="121">
        <v>11</v>
      </c>
      <c r="N3" s="121">
        <v>12</v>
      </c>
      <c r="O3" s="121">
        <v>13</v>
      </c>
      <c r="P3" s="121">
        <v>14</v>
      </c>
      <c r="Q3" s="121">
        <v>15</v>
      </c>
      <c r="R3" s="121">
        <v>16</v>
      </c>
      <c r="S3" s="121">
        <v>17</v>
      </c>
      <c r="T3" s="121">
        <v>18</v>
      </c>
      <c r="U3" s="121">
        <v>19</v>
      </c>
      <c r="V3" s="121">
        <v>20</v>
      </c>
      <c r="W3" s="121">
        <v>21</v>
      </c>
      <c r="X3" s="121">
        <v>22</v>
      </c>
      <c r="Y3" s="121">
        <v>23</v>
      </c>
      <c r="Z3" s="122"/>
      <c r="AA3" s="123" t="s">
        <v>90</v>
      </c>
      <c r="AB3" s="122"/>
      <c r="AC3" s="122"/>
      <c r="AD3" s="120"/>
      <c r="AE3" s="124" t="s">
        <v>91</v>
      </c>
      <c r="AF3" s="125"/>
      <c r="AG3" s="125"/>
      <c r="AH3" s="125"/>
      <c r="AI3" s="124" t="s">
        <v>92</v>
      </c>
      <c r="AJ3" s="125"/>
      <c r="AK3" s="125"/>
      <c r="AL3" s="118"/>
      <c r="AM3" s="118"/>
    </row>
    <row r="4" spans="1:39" ht="14.4" customHeight="1" x14ac:dyDescent="0.3">
      <c r="A4" s="200" t="s">
        <v>93</v>
      </c>
      <c r="B4" s="760">
        <v>2</v>
      </c>
      <c r="C4" s="760">
        <v>2</v>
      </c>
      <c r="D4" s="760">
        <v>2</v>
      </c>
      <c r="E4" s="760">
        <v>2</v>
      </c>
      <c r="F4" s="760">
        <v>2</v>
      </c>
      <c r="G4" s="760">
        <v>2</v>
      </c>
      <c r="H4" s="760">
        <v>2</v>
      </c>
      <c r="I4" s="760">
        <v>20</v>
      </c>
      <c r="J4" s="760">
        <v>18</v>
      </c>
      <c r="K4" s="760">
        <v>18</v>
      </c>
      <c r="L4" s="760">
        <v>18</v>
      </c>
      <c r="M4" s="760">
        <v>18</v>
      </c>
      <c r="N4" s="760">
        <v>18</v>
      </c>
      <c r="O4" s="760">
        <v>18</v>
      </c>
      <c r="P4" s="760">
        <v>18</v>
      </c>
      <c r="Q4" s="761">
        <v>1.5</v>
      </c>
      <c r="R4" s="760">
        <v>3</v>
      </c>
      <c r="S4" s="760">
        <v>3</v>
      </c>
      <c r="T4" s="760">
        <v>3</v>
      </c>
      <c r="U4" s="760">
        <v>2</v>
      </c>
      <c r="V4" s="760">
        <v>2</v>
      </c>
      <c r="W4" s="760">
        <v>2</v>
      </c>
      <c r="X4" s="760">
        <v>2</v>
      </c>
      <c r="Y4" s="760">
        <v>2</v>
      </c>
      <c r="Z4" s="742"/>
      <c r="AA4" s="743">
        <f>SUM(B4:Y4)</f>
        <v>180.5</v>
      </c>
      <c r="AB4" s="744">
        <f>SUM(AA4:AA8)</f>
        <v>902.5</v>
      </c>
      <c r="AC4" s="745">
        <f>SUM(AA4:AA10)</f>
        <v>1022.5</v>
      </c>
      <c r="AD4" s="746"/>
      <c r="AE4" s="743">
        <f>AI4/12</f>
        <v>782.16666666666663</v>
      </c>
      <c r="AF4" s="744">
        <f>SUM(AE4:AE8)</f>
        <v>3910.833333333333</v>
      </c>
      <c r="AG4" s="745">
        <f>SUM(AE4:AE10)</f>
        <v>4430.833333333333</v>
      </c>
      <c r="AH4" s="747"/>
      <c r="AI4" s="743">
        <f>AA4*52</f>
        <v>9386</v>
      </c>
      <c r="AJ4" s="744">
        <f>SUM(AI4:AI8)</f>
        <v>46930</v>
      </c>
      <c r="AK4" s="745">
        <f>SUM(AI4:AI10)</f>
        <v>53170</v>
      </c>
      <c r="AL4" s="118"/>
      <c r="AM4" s="118"/>
    </row>
    <row r="5" spans="1:39" ht="14.4" customHeight="1" x14ac:dyDescent="0.3">
      <c r="A5" s="200" t="s">
        <v>94</v>
      </c>
      <c r="B5" s="760">
        <v>2</v>
      </c>
      <c r="C5" s="760">
        <v>2</v>
      </c>
      <c r="D5" s="760">
        <v>2</v>
      </c>
      <c r="E5" s="760">
        <v>2</v>
      </c>
      <c r="F5" s="760">
        <v>2</v>
      </c>
      <c r="G5" s="760">
        <v>2</v>
      </c>
      <c r="H5" s="760">
        <v>2</v>
      </c>
      <c r="I5" s="760">
        <v>20</v>
      </c>
      <c r="J5" s="760">
        <v>18</v>
      </c>
      <c r="K5" s="760">
        <v>18</v>
      </c>
      <c r="L5" s="760">
        <v>18</v>
      </c>
      <c r="M5" s="760">
        <v>18</v>
      </c>
      <c r="N5" s="760">
        <v>18</v>
      </c>
      <c r="O5" s="760">
        <v>18</v>
      </c>
      <c r="P5" s="760">
        <v>18</v>
      </c>
      <c r="Q5" s="761">
        <v>1.5</v>
      </c>
      <c r="R5" s="760">
        <v>3</v>
      </c>
      <c r="S5" s="760">
        <v>3</v>
      </c>
      <c r="T5" s="760">
        <v>3</v>
      </c>
      <c r="U5" s="760">
        <v>2</v>
      </c>
      <c r="V5" s="760">
        <v>2</v>
      </c>
      <c r="W5" s="760">
        <v>2</v>
      </c>
      <c r="X5" s="760">
        <v>2</v>
      </c>
      <c r="Y5" s="760">
        <v>2</v>
      </c>
      <c r="Z5" s="742"/>
      <c r="AA5" s="743">
        <f t="shared" ref="AA5:AA10" si="0">SUM(B5:Y5)</f>
        <v>180.5</v>
      </c>
      <c r="AB5" s="748"/>
      <c r="AC5" s="749"/>
      <c r="AD5" s="746"/>
      <c r="AE5" s="743">
        <f t="shared" ref="AE5:AE10" si="1">AI5/12</f>
        <v>782.16666666666663</v>
      </c>
      <c r="AF5" s="748"/>
      <c r="AG5" s="749"/>
      <c r="AH5" s="747"/>
      <c r="AI5" s="743">
        <f t="shared" ref="AI5:AI10" si="2">AA5*52</f>
        <v>9386</v>
      </c>
      <c r="AJ5" s="748"/>
      <c r="AK5" s="749"/>
      <c r="AL5" s="118"/>
      <c r="AM5" s="118"/>
    </row>
    <row r="6" spans="1:39" ht="14.4" customHeight="1" x14ac:dyDescent="0.3">
      <c r="A6" s="200" t="s">
        <v>95</v>
      </c>
      <c r="B6" s="760">
        <v>2</v>
      </c>
      <c r="C6" s="760">
        <v>2</v>
      </c>
      <c r="D6" s="760">
        <v>2</v>
      </c>
      <c r="E6" s="760">
        <v>2</v>
      </c>
      <c r="F6" s="760">
        <v>2</v>
      </c>
      <c r="G6" s="760">
        <v>2</v>
      </c>
      <c r="H6" s="760">
        <v>2</v>
      </c>
      <c r="I6" s="760">
        <v>20</v>
      </c>
      <c r="J6" s="760">
        <v>18</v>
      </c>
      <c r="K6" s="760">
        <v>18</v>
      </c>
      <c r="L6" s="760">
        <v>18</v>
      </c>
      <c r="M6" s="760">
        <v>18</v>
      </c>
      <c r="N6" s="760">
        <v>18</v>
      </c>
      <c r="O6" s="760">
        <v>18</v>
      </c>
      <c r="P6" s="760">
        <v>18</v>
      </c>
      <c r="Q6" s="761">
        <v>1.5</v>
      </c>
      <c r="R6" s="760">
        <v>3</v>
      </c>
      <c r="S6" s="760">
        <v>3</v>
      </c>
      <c r="T6" s="760">
        <v>3</v>
      </c>
      <c r="U6" s="760">
        <v>2</v>
      </c>
      <c r="V6" s="760">
        <v>2</v>
      </c>
      <c r="W6" s="760">
        <v>2</v>
      </c>
      <c r="X6" s="760">
        <v>2</v>
      </c>
      <c r="Y6" s="760">
        <v>2</v>
      </c>
      <c r="Z6" s="742"/>
      <c r="AA6" s="743">
        <f t="shared" si="0"/>
        <v>180.5</v>
      </c>
      <c r="AB6" s="748"/>
      <c r="AC6" s="749"/>
      <c r="AD6" s="746"/>
      <c r="AE6" s="743">
        <f t="shared" si="1"/>
        <v>782.16666666666663</v>
      </c>
      <c r="AF6" s="748"/>
      <c r="AG6" s="749"/>
      <c r="AH6" s="747"/>
      <c r="AI6" s="743">
        <f t="shared" si="2"/>
        <v>9386</v>
      </c>
      <c r="AJ6" s="748"/>
      <c r="AK6" s="749"/>
      <c r="AL6" s="118"/>
      <c r="AM6" s="118"/>
    </row>
    <row r="7" spans="1:39" ht="14.4" customHeight="1" x14ac:dyDescent="0.3">
      <c r="A7" s="200" t="s">
        <v>96</v>
      </c>
      <c r="B7" s="760">
        <v>2</v>
      </c>
      <c r="C7" s="760">
        <v>2</v>
      </c>
      <c r="D7" s="760">
        <v>2</v>
      </c>
      <c r="E7" s="760">
        <v>2</v>
      </c>
      <c r="F7" s="760">
        <v>2</v>
      </c>
      <c r="G7" s="760">
        <v>2</v>
      </c>
      <c r="H7" s="760">
        <v>2</v>
      </c>
      <c r="I7" s="760">
        <v>20</v>
      </c>
      <c r="J7" s="760">
        <v>18</v>
      </c>
      <c r="K7" s="760">
        <v>18</v>
      </c>
      <c r="L7" s="760">
        <v>18</v>
      </c>
      <c r="M7" s="760">
        <v>18</v>
      </c>
      <c r="N7" s="760">
        <v>18</v>
      </c>
      <c r="O7" s="760">
        <v>18</v>
      </c>
      <c r="P7" s="760">
        <v>18</v>
      </c>
      <c r="Q7" s="761">
        <v>1.5</v>
      </c>
      <c r="R7" s="760">
        <v>3</v>
      </c>
      <c r="S7" s="760">
        <v>3</v>
      </c>
      <c r="T7" s="760">
        <v>3</v>
      </c>
      <c r="U7" s="760">
        <v>2</v>
      </c>
      <c r="V7" s="760">
        <v>2</v>
      </c>
      <c r="W7" s="760">
        <v>2</v>
      </c>
      <c r="X7" s="760">
        <v>2</v>
      </c>
      <c r="Y7" s="760">
        <v>2</v>
      </c>
      <c r="Z7" s="742"/>
      <c r="AA7" s="743">
        <f t="shared" si="0"/>
        <v>180.5</v>
      </c>
      <c r="AB7" s="748"/>
      <c r="AC7" s="749"/>
      <c r="AD7" s="746"/>
      <c r="AE7" s="743">
        <f t="shared" si="1"/>
        <v>782.16666666666663</v>
      </c>
      <c r="AF7" s="748"/>
      <c r="AG7" s="749"/>
      <c r="AH7" s="747"/>
      <c r="AI7" s="743">
        <f t="shared" si="2"/>
        <v>9386</v>
      </c>
      <c r="AJ7" s="748"/>
      <c r="AK7" s="749"/>
      <c r="AL7" s="118"/>
      <c r="AM7" s="118"/>
    </row>
    <row r="8" spans="1:39" ht="14.4" customHeight="1" x14ac:dyDescent="0.3">
      <c r="A8" s="200" t="s">
        <v>97</v>
      </c>
      <c r="B8" s="760">
        <v>2</v>
      </c>
      <c r="C8" s="760">
        <v>2</v>
      </c>
      <c r="D8" s="760">
        <v>2</v>
      </c>
      <c r="E8" s="760">
        <v>2</v>
      </c>
      <c r="F8" s="760">
        <v>2</v>
      </c>
      <c r="G8" s="760">
        <v>2</v>
      </c>
      <c r="H8" s="760">
        <v>2</v>
      </c>
      <c r="I8" s="760">
        <v>20</v>
      </c>
      <c r="J8" s="760">
        <v>18</v>
      </c>
      <c r="K8" s="760">
        <v>18</v>
      </c>
      <c r="L8" s="760">
        <v>18</v>
      </c>
      <c r="M8" s="760">
        <v>18</v>
      </c>
      <c r="N8" s="760">
        <v>18</v>
      </c>
      <c r="O8" s="760">
        <v>18</v>
      </c>
      <c r="P8" s="760">
        <v>18</v>
      </c>
      <c r="Q8" s="761">
        <v>1.5</v>
      </c>
      <c r="R8" s="760">
        <v>3</v>
      </c>
      <c r="S8" s="760">
        <v>3</v>
      </c>
      <c r="T8" s="760">
        <v>3</v>
      </c>
      <c r="U8" s="760">
        <v>2</v>
      </c>
      <c r="V8" s="760">
        <v>2</v>
      </c>
      <c r="W8" s="760">
        <v>2</v>
      </c>
      <c r="X8" s="760">
        <v>2</v>
      </c>
      <c r="Y8" s="760">
        <v>2</v>
      </c>
      <c r="Z8" s="742"/>
      <c r="AA8" s="743">
        <f t="shared" si="0"/>
        <v>180.5</v>
      </c>
      <c r="AB8" s="748"/>
      <c r="AC8" s="749"/>
      <c r="AD8" s="746"/>
      <c r="AE8" s="743">
        <f t="shared" si="1"/>
        <v>782.16666666666663</v>
      </c>
      <c r="AF8" s="748"/>
      <c r="AG8" s="749"/>
      <c r="AH8" s="747"/>
      <c r="AI8" s="743">
        <f t="shared" si="2"/>
        <v>9386</v>
      </c>
      <c r="AJ8" s="748"/>
      <c r="AK8" s="749"/>
      <c r="AL8" s="118"/>
      <c r="AM8" s="118"/>
    </row>
    <row r="9" spans="1:39" ht="14.4" customHeight="1" x14ac:dyDescent="0.3">
      <c r="A9" s="203" t="s">
        <v>98</v>
      </c>
      <c r="B9" s="760">
        <v>2</v>
      </c>
      <c r="C9" s="760">
        <v>2</v>
      </c>
      <c r="D9" s="760">
        <v>2</v>
      </c>
      <c r="E9" s="760">
        <v>2</v>
      </c>
      <c r="F9" s="760">
        <v>2</v>
      </c>
      <c r="G9" s="760">
        <v>2</v>
      </c>
      <c r="H9" s="760">
        <v>2</v>
      </c>
      <c r="I9" s="760">
        <v>3</v>
      </c>
      <c r="J9" s="760">
        <v>3</v>
      </c>
      <c r="K9" s="760">
        <v>3</v>
      </c>
      <c r="L9" s="760">
        <v>3</v>
      </c>
      <c r="M9" s="760">
        <v>3</v>
      </c>
      <c r="N9" s="760">
        <v>3</v>
      </c>
      <c r="O9" s="760">
        <v>3</v>
      </c>
      <c r="P9" s="760">
        <v>3</v>
      </c>
      <c r="Q9" s="760">
        <v>3</v>
      </c>
      <c r="R9" s="760">
        <v>3</v>
      </c>
      <c r="S9" s="760">
        <v>3</v>
      </c>
      <c r="T9" s="760">
        <v>3</v>
      </c>
      <c r="U9" s="760">
        <v>2</v>
      </c>
      <c r="V9" s="760">
        <v>2</v>
      </c>
      <c r="W9" s="760">
        <v>2</v>
      </c>
      <c r="X9" s="760">
        <v>2</v>
      </c>
      <c r="Y9" s="760">
        <v>2</v>
      </c>
      <c r="Z9" s="742"/>
      <c r="AA9" s="750">
        <f t="shared" si="0"/>
        <v>60</v>
      </c>
      <c r="AB9" s="751">
        <f>SUM(AA9:AA10)</f>
        <v>120</v>
      </c>
      <c r="AC9" s="749"/>
      <c r="AD9" s="746"/>
      <c r="AE9" s="750">
        <f t="shared" si="1"/>
        <v>260</v>
      </c>
      <c r="AF9" s="751">
        <f>SUM(AE9:AE10)</f>
        <v>520</v>
      </c>
      <c r="AG9" s="749"/>
      <c r="AH9" s="747"/>
      <c r="AI9" s="750">
        <f t="shared" si="2"/>
        <v>3120</v>
      </c>
      <c r="AJ9" s="751">
        <f>SUM(AI9:AI10)</f>
        <v>6240</v>
      </c>
      <c r="AK9" s="749"/>
      <c r="AL9" s="118"/>
      <c r="AM9" s="118"/>
    </row>
    <row r="10" spans="1:39" ht="14.4" customHeight="1" x14ac:dyDescent="0.3">
      <c r="A10" s="203" t="s">
        <v>99</v>
      </c>
      <c r="B10" s="760">
        <v>2</v>
      </c>
      <c r="C10" s="760">
        <v>2</v>
      </c>
      <c r="D10" s="760">
        <v>2</v>
      </c>
      <c r="E10" s="760">
        <v>2</v>
      </c>
      <c r="F10" s="760">
        <v>2</v>
      </c>
      <c r="G10" s="760">
        <v>2</v>
      </c>
      <c r="H10" s="760">
        <v>2</v>
      </c>
      <c r="I10" s="760">
        <v>3</v>
      </c>
      <c r="J10" s="760">
        <v>3</v>
      </c>
      <c r="K10" s="760">
        <v>3</v>
      </c>
      <c r="L10" s="760">
        <v>3</v>
      </c>
      <c r="M10" s="760">
        <v>3</v>
      </c>
      <c r="N10" s="760">
        <v>3</v>
      </c>
      <c r="O10" s="760">
        <v>3</v>
      </c>
      <c r="P10" s="760">
        <v>3</v>
      </c>
      <c r="Q10" s="760">
        <v>3</v>
      </c>
      <c r="R10" s="760">
        <v>3</v>
      </c>
      <c r="S10" s="760">
        <v>3</v>
      </c>
      <c r="T10" s="760">
        <v>3</v>
      </c>
      <c r="U10" s="760">
        <v>2</v>
      </c>
      <c r="V10" s="760">
        <v>2</v>
      </c>
      <c r="W10" s="760">
        <v>2</v>
      </c>
      <c r="X10" s="760">
        <v>2</v>
      </c>
      <c r="Y10" s="760">
        <v>2</v>
      </c>
      <c r="Z10" s="742"/>
      <c r="AA10" s="750">
        <f t="shared" si="0"/>
        <v>60</v>
      </c>
      <c r="AB10" s="752"/>
      <c r="AC10" s="749"/>
      <c r="AD10" s="746"/>
      <c r="AE10" s="750">
        <f t="shared" si="1"/>
        <v>260</v>
      </c>
      <c r="AF10" s="752"/>
      <c r="AG10" s="749"/>
      <c r="AH10" s="747"/>
      <c r="AI10" s="750">
        <f t="shared" si="2"/>
        <v>3120</v>
      </c>
      <c r="AJ10" s="752"/>
      <c r="AK10" s="749"/>
      <c r="AL10" s="118"/>
      <c r="AM10" s="118"/>
    </row>
    <row r="11" spans="1:39" ht="14.4" customHeight="1" x14ac:dyDescent="0.3">
      <c r="A11" s="201"/>
      <c r="B11" s="746"/>
      <c r="C11" s="746"/>
      <c r="D11" s="746"/>
      <c r="E11" s="746"/>
      <c r="F11" s="746"/>
      <c r="G11" s="746"/>
      <c r="H11" s="746"/>
      <c r="I11" s="746"/>
      <c r="J11" s="746"/>
      <c r="K11" s="746"/>
      <c r="L11" s="746"/>
      <c r="M11" s="746"/>
      <c r="N11" s="746"/>
      <c r="O11" s="746"/>
      <c r="P11" s="746"/>
      <c r="Q11" s="746"/>
      <c r="R11" s="746"/>
      <c r="S11" s="746"/>
      <c r="T11" s="746"/>
      <c r="U11" s="746"/>
      <c r="V11" s="746"/>
      <c r="W11" s="746"/>
      <c r="X11" s="746"/>
      <c r="Y11" s="746"/>
      <c r="Z11" s="753"/>
      <c r="AA11" s="753"/>
      <c r="AB11" s="753"/>
      <c r="AC11" s="753"/>
      <c r="AD11" s="754"/>
      <c r="AE11" s="746"/>
      <c r="AF11" s="746"/>
      <c r="AG11" s="746"/>
      <c r="AH11" s="746"/>
      <c r="AI11" s="746"/>
      <c r="AJ11" s="746"/>
      <c r="AK11" s="746"/>
      <c r="AL11" s="118"/>
      <c r="AM11" s="118"/>
    </row>
    <row r="12" spans="1:39" ht="14.4" customHeight="1" x14ac:dyDescent="0.3">
      <c r="A12" s="201"/>
      <c r="B12" s="746" t="s">
        <v>100</v>
      </c>
      <c r="C12" s="746"/>
      <c r="D12" s="746"/>
      <c r="E12" s="746"/>
      <c r="F12" s="746"/>
      <c r="G12" s="746"/>
      <c r="H12" s="755"/>
      <c r="I12" s="746"/>
      <c r="J12" s="762">
        <v>20</v>
      </c>
      <c r="K12" s="746"/>
      <c r="L12" s="746"/>
      <c r="M12" s="746"/>
      <c r="N12" s="746"/>
      <c r="O12" s="746"/>
      <c r="P12" s="746"/>
      <c r="Q12" s="746"/>
      <c r="R12" s="746"/>
      <c r="S12" s="746"/>
      <c r="T12" s="746"/>
      <c r="U12" s="746"/>
      <c r="V12" s="746"/>
      <c r="W12" s="746"/>
      <c r="X12" s="746"/>
      <c r="Y12" s="746"/>
      <c r="Z12" s="756"/>
      <c r="AA12" s="756"/>
      <c r="AB12" s="756"/>
      <c r="AC12" s="756"/>
      <c r="AD12" s="757"/>
      <c r="AE12" s="746"/>
      <c r="AF12" s="746"/>
      <c r="AG12" s="746"/>
      <c r="AH12" s="746"/>
      <c r="AI12" s="746"/>
      <c r="AJ12" s="746"/>
      <c r="AK12" s="746"/>
      <c r="AL12" s="118"/>
      <c r="AM12" s="118"/>
    </row>
    <row r="13" spans="1:39" ht="14.4" customHeight="1" x14ac:dyDescent="0.3">
      <c r="A13" s="201"/>
      <c r="B13" s="746" t="s">
        <v>101</v>
      </c>
      <c r="C13" s="746"/>
      <c r="D13" s="746"/>
      <c r="E13" s="746"/>
      <c r="F13" s="746"/>
      <c r="G13" s="746"/>
      <c r="H13" s="755"/>
      <c r="I13" s="746"/>
      <c r="J13" s="746">
        <v>20</v>
      </c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2"/>
      <c r="AA13" s="742"/>
      <c r="AB13" s="742"/>
      <c r="AC13" s="742"/>
      <c r="AD13" s="746"/>
      <c r="AE13" s="746"/>
      <c r="AF13" s="746"/>
      <c r="AG13" s="746"/>
      <c r="AH13" s="746"/>
      <c r="AI13" s="746"/>
      <c r="AJ13" s="746"/>
      <c r="AK13" s="746"/>
      <c r="AL13" s="118"/>
      <c r="AM13" s="118"/>
    </row>
    <row r="14" spans="1:39" ht="14.4" customHeight="1" x14ac:dyDescent="0.3">
      <c r="A14" s="201"/>
      <c r="B14" s="746"/>
      <c r="C14" s="758" t="s">
        <v>102</v>
      </c>
      <c r="D14" s="746"/>
      <c r="E14" s="746"/>
      <c r="F14" s="746"/>
      <c r="G14" s="746"/>
      <c r="H14" s="755"/>
      <c r="I14" s="746"/>
      <c r="J14" s="762">
        <v>20</v>
      </c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/>
      <c r="W14" s="746"/>
      <c r="X14" s="746"/>
      <c r="Y14" s="746"/>
      <c r="Z14" s="746"/>
      <c r="AA14" s="746"/>
      <c r="AB14" s="746"/>
      <c r="AC14" s="746"/>
      <c r="AD14" s="746"/>
      <c r="AE14" s="746"/>
      <c r="AF14" s="746"/>
      <c r="AG14" s="746"/>
      <c r="AH14" s="746"/>
      <c r="AI14" s="746"/>
      <c r="AJ14" s="746"/>
      <c r="AK14" s="746"/>
      <c r="AL14" s="118"/>
      <c r="AM14" s="118"/>
    </row>
    <row r="15" spans="1:39" ht="14.4" customHeight="1" x14ac:dyDescent="0.3">
      <c r="A15" s="201"/>
      <c r="B15" s="746"/>
      <c r="C15" s="758" t="s">
        <v>103</v>
      </c>
      <c r="D15" s="746"/>
      <c r="E15" s="746"/>
      <c r="F15" s="746"/>
      <c r="G15" s="746"/>
      <c r="H15" s="759"/>
      <c r="I15" s="746"/>
      <c r="J15" s="763">
        <v>0</v>
      </c>
      <c r="K15" s="746"/>
      <c r="L15" s="746"/>
      <c r="M15" s="746"/>
      <c r="N15" s="746"/>
      <c r="O15" s="746"/>
      <c r="P15" s="746"/>
      <c r="Q15" s="746"/>
      <c r="R15" s="746"/>
      <c r="S15" s="746"/>
      <c r="T15" s="746"/>
      <c r="U15" s="746"/>
      <c r="V15" s="746"/>
      <c r="W15" s="746"/>
      <c r="X15" s="746"/>
      <c r="Y15" s="746"/>
      <c r="Z15" s="746"/>
      <c r="AA15" s="746"/>
      <c r="AB15" s="746"/>
      <c r="AC15" s="746"/>
      <c r="AD15" s="746"/>
      <c r="AE15" s="746"/>
      <c r="AF15" s="746"/>
      <c r="AG15" s="746"/>
      <c r="AH15" s="746"/>
      <c r="AI15" s="746"/>
      <c r="AJ15" s="746"/>
      <c r="AK15" s="746"/>
      <c r="AL15" s="118"/>
      <c r="AM15" s="118"/>
    </row>
    <row r="16" spans="1:39" ht="14.4" hidden="1" customHeight="1" x14ac:dyDescent="0.3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4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118"/>
      <c r="AM16" s="118"/>
    </row>
    <row r="17" spans="1:39" ht="14.4" customHeight="1" x14ac:dyDescent="0.3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4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118"/>
      <c r="AM17" s="118"/>
    </row>
    <row r="18" spans="1:39" ht="18.600000000000001" thickBot="1" x14ac:dyDescent="0.4">
      <c r="A18" s="512" t="s">
        <v>104</v>
      </c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513"/>
      <c r="AB18" s="513"/>
      <c r="AC18" s="513"/>
      <c r="AD18" s="513"/>
      <c r="AE18" s="513"/>
      <c r="AF18" s="513"/>
      <c r="AG18" s="513"/>
      <c r="AH18" s="513"/>
      <c r="AI18" s="513"/>
      <c r="AJ18" s="513"/>
      <c r="AK18" s="513"/>
      <c r="AL18" s="118"/>
      <c r="AM18" s="118"/>
    </row>
    <row r="19" spans="1:39" ht="14.4" customHeight="1" x14ac:dyDescent="0.3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4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118"/>
      <c r="AM19" s="118"/>
    </row>
    <row r="20" spans="1:39" ht="14.4" customHeight="1" x14ac:dyDescent="0.3">
      <c r="A20" s="201"/>
      <c r="B20" s="205">
        <v>0</v>
      </c>
      <c r="C20" s="205">
        <v>1</v>
      </c>
      <c r="D20" s="205">
        <v>2</v>
      </c>
      <c r="E20" s="205">
        <v>3</v>
      </c>
      <c r="F20" s="205">
        <v>4</v>
      </c>
      <c r="G20" s="205">
        <v>5</v>
      </c>
      <c r="H20" s="205">
        <v>6</v>
      </c>
      <c r="I20" s="205">
        <v>7</v>
      </c>
      <c r="J20" s="205">
        <v>8</v>
      </c>
      <c r="K20" s="205">
        <v>9</v>
      </c>
      <c r="L20" s="205">
        <v>10</v>
      </c>
      <c r="M20" s="205">
        <v>11</v>
      </c>
      <c r="N20" s="205">
        <v>12</v>
      </c>
      <c r="O20" s="205">
        <v>13</v>
      </c>
      <c r="P20" s="205">
        <v>14</v>
      </c>
      <c r="Q20" s="205">
        <v>15</v>
      </c>
      <c r="R20" s="205">
        <v>16</v>
      </c>
      <c r="S20" s="205">
        <v>17</v>
      </c>
      <c r="T20" s="205">
        <v>18</v>
      </c>
      <c r="U20" s="205">
        <v>19</v>
      </c>
      <c r="V20" s="205">
        <v>20</v>
      </c>
      <c r="W20" s="205">
        <v>21</v>
      </c>
      <c r="X20" s="205">
        <v>22</v>
      </c>
      <c r="Y20" s="205">
        <v>23</v>
      </c>
      <c r="Z20" s="206"/>
      <c r="AA20" s="207" t="s">
        <v>90</v>
      </c>
      <c r="AB20" s="206"/>
      <c r="AC20" s="206"/>
      <c r="AD20" s="201"/>
      <c r="AE20" s="208" t="s">
        <v>91</v>
      </c>
      <c r="AF20" s="202"/>
      <c r="AG20" s="202"/>
      <c r="AH20" s="202"/>
      <c r="AI20" s="208" t="s">
        <v>92</v>
      </c>
      <c r="AJ20" s="202"/>
      <c r="AK20" s="202"/>
      <c r="AL20" s="118"/>
      <c r="AM20" s="118"/>
    </row>
    <row r="21" spans="1:39" ht="14.4" customHeight="1" x14ac:dyDescent="0.3">
      <c r="A21" s="200" t="s">
        <v>93</v>
      </c>
      <c r="B21" s="760">
        <v>2</v>
      </c>
      <c r="C21" s="760">
        <v>2</v>
      </c>
      <c r="D21" s="760">
        <v>2</v>
      </c>
      <c r="E21" s="760">
        <v>2</v>
      </c>
      <c r="F21" s="760">
        <v>2</v>
      </c>
      <c r="G21" s="760">
        <v>2</v>
      </c>
      <c r="H21" s="760">
        <v>2</v>
      </c>
      <c r="I21" s="760"/>
      <c r="J21" s="760"/>
      <c r="K21" s="760"/>
      <c r="L21" s="760"/>
      <c r="M21" s="760"/>
      <c r="N21" s="760"/>
      <c r="O21" s="760"/>
      <c r="P21" s="760"/>
      <c r="Q21" s="760">
        <v>2</v>
      </c>
      <c r="R21" s="760">
        <v>2</v>
      </c>
      <c r="S21" s="760">
        <v>2</v>
      </c>
      <c r="T21" s="760">
        <v>2</v>
      </c>
      <c r="U21" s="760">
        <v>2</v>
      </c>
      <c r="V21" s="760">
        <v>2</v>
      </c>
      <c r="W21" s="760">
        <v>2</v>
      </c>
      <c r="X21" s="760">
        <v>2</v>
      </c>
      <c r="Y21" s="760">
        <v>2</v>
      </c>
      <c r="Z21" s="742"/>
      <c r="AA21" s="743">
        <f>SUM(B21:Y21)</f>
        <v>32</v>
      </c>
      <c r="AB21" s="744">
        <f>SUM(AA21:AA25)</f>
        <v>160</v>
      </c>
      <c r="AC21" s="745">
        <f>SUM(AA21:AA27)</f>
        <v>256</v>
      </c>
      <c r="AD21" s="746"/>
      <c r="AE21" s="743">
        <f>AI21/12</f>
        <v>138.66666666666666</v>
      </c>
      <c r="AF21" s="744">
        <f>SUM(AE21:AE25)</f>
        <v>693.33333333333326</v>
      </c>
      <c r="AG21" s="745">
        <f>SUM(AE21:AE27)</f>
        <v>1109.3333333333333</v>
      </c>
      <c r="AH21" s="747"/>
      <c r="AI21" s="743">
        <f>AA21*52</f>
        <v>1664</v>
      </c>
      <c r="AJ21" s="744">
        <f>SUM(AI21:AI25)</f>
        <v>8320</v>
      </c>
      <c r="AK21" s="745">
        <f>SUM(AI21:AI27)</f>
        <v>13312</v>
      </c>
      <c r="AL21" s="118"/>
      <c r="AM21" s="118"/>
    </row>
    <row r="22" spans="1:39" ht="14.4" customHeight="1" x14ac:dyDescent="0.3">
      <c r="A22" s="200" t="s">
        <v>94</v>
      </c>
      <c r="B22" s="760">
        <v>2</v>
      </c>
      <c r="C22" s="760">
        <v>2</v>
      </c>
      <c r="D22" s="760">
        <v>2</v>
      </c>
      <c r="E22" s="760">
        <v>2</v>
      </c>
      <c r="F22" s="760">
        <v>2</v>
      </c>
      <c r="G22" s="760">
        <v>2</v>
      </c>
      <c r="H22" s="760">
        <v>2</v>
      </c>
      <c r="I22" s="760"/>
      <c r="J22" s="760"/>
      <c r="K22" s="760"/>
      <c r="L22" s="760"/>
      <c r="M22" s="760"/>
      <c r="N22" s="760"/>
      <c r="O22" s="760"/>
      <c r="P22" s="760"/>
      <c r="Q22" s="760">
        <v>2</v>
      </c>
      <c r="R22" s="760">
        <v>2</v>
      </c>
      <c r="S22" s="760">
        <v>2</v>
      </c>
      <c r="T22" s="760">
        <v>2</v>
      </c>
      <c r="U22" s="760">
        <v>2</v>
      </c>
      <c r="V22" s="760">
        <v>2</v>
      </c>
      <c r="W22" s="760">
        <v>2</v>
      </c>
      <c r="X22" s="760">
        <v>2</v>
      </c>
      <c r="Y22" s="760">
        <v>2</v>
      </c>
      <c r="Z22" s="742"/>
      <c r="AA22" s="743">
        <f t="shared" ref="AA22:AA27" si="3">SUM(B22:Y22)</f>
        <v>32</v>
      </c>
      <c r="AB22" s="748"/>
      <c r="AC22" s="749"/>
      <c r="AD22" s="746"/>
      <c r="AE22" s="743">
        <f t="shared" ref="AE22:AE27" si="4">AI22/12</f>
        <v>138.66666666666666</v>
      </c>
      <c r="AF22" s="748"/>
      <c r="AG22" s="749"/>
      <c r="AH22" s="747"/>
      <c r="AI22" s="743">
        <f t="shared" ref="AI22:AI27" si="5">AA22*52</f>
        <v>1664</v>
      </c>
      <c r="AJ22" s="748"/>
      <c r="AK22" s="749"/>
      <c r="AL22" s="118"/>
      <c r="AM22" s="118"/>
    </row>
    <row r="23" spans="1:39" ht="14.4" customHeight="1" x14ac:dyDescent="0.3">
      <c r="A23" s="200" t="s">
        <v>95</v>
      </c>
      <c r="B23" s="760">
        <v>2</v>
      </c>
      <c r="C23" s="760">
        <v>2</v>
      </c>
      <c r="D23" s="760">
        <v>2</v>
      </c>
      <c r="E23" s="760">
        <v>2</v>
      </c>
      <c r="F23" s="760">
        <v>2</v>
      </c>
      <c r="G23" s="760">
        <v>2</v>
      </c>
      <c r="H23" s="760">
        <v>2</v>
      </c>
      <c r="I23" s="760"/>
      <c r="J23" s="760"/>
      <c r="K23" s="760"/>
      <c r="L23" s="760"/>
      <c r="M23" s="760"/>
      <c r="N23" s="760"/>
      <c r="O23" s="760"/>
      <c r="P23" s="760"/>
      <c r="Q23" s="760">
        <v>2</v>
      </c>
      <c r="R23" s="760">
        <v>2</v>
      </c>
      <c r="S23" s="760">
        <v>2</v>
      </c>
      <c r="T23" s="760">
        <v>2</v>
      </c>
      <c r="U23" s="760">
        <v>2</v>
      </c>
      <c r="V23" s="760">
        <v>2</v>
      </c>
      <c r="W23" s="760">
        <v>2</v>
      </c>
      <c r="X23" s="760">
        <v>2</v>
      </c>
      <c r="Y23" s="760">
        <v>2</v>
      </c>
      <c r="Z23" s="742"/>
      <c r="AA23" s="743">
        <f t="shared" si="3"/>
        <v>32</v>
      </c>
      <c r="AB23" s="748"/>
      <c r="AC23" s="749"/>
      <c r="AD23" s="746"/>
      <c r="AE23" s="743">
        <f t="shared" si="4"/>
        <v>138.66666666666666</v>
      </c>
      <c r="AF23" s="748"/>
      <c r="AG23" s="749"/>
      <c r="AH23" s="747"/>
      <c r="AI23" s="743">
        <f t="shared" si="5"/>
        <v>1664</v>
      </c>
      <c r="AJ23" s="748"/>
      <c r="AK23" s="749"/>
      <c r="AL23" s="118"/>
      <c r="AM23" s="118"/>
    </row>
    <row r="24" spans="1:39" ht="14.4" customHeight="1" x14ac:dyDescent="0.3">
      <c r="A24" s="200" t="s">
        <v>96</v>
      </c>
      <c r="B24" s="760">
        <v>2</v>
      </c>
      <c r="C24" s="760">
        <v>2</v>
      </c>
      <c r="D24" s="760">
        <v>2</v>
      </c>
      <c r="E24" s="760">
        <v>2</v>
      </c>
      <c r="F24" s="760">
        <v>2</v>
      </c>
      <c r="G24" s="760">
        <v>2</v>
      </c>
      <c r="H24" s="760">
        <v>2</v>
      </c>
      <c r="I24" s="760"/>
      <c r="J24" s="760"/>
      <c r="K24" s="760"/>
      <c r="L24" s="760"/>
      <c r="M24" s="760"/>
      <c r="N24" s="760"/>
      <c r="O24" s="760"/>
      <c r="P24" s="760"/>
      <c r="Q24" s="760">
        <v>2</v>
      </c>
      <c r="R24" s="760">
        <v>2</v>
      </c>
      <c r="S24" s="760">
        <v>2</v>
      </c>
      <c r="T24" s="760">
        <v>2</v>
      </c>
      <c r="U24" s="760">
        <v>2</v>
      </c>
      <c r="V24" s="760">
        <v>2</v>
      </c>
      <c r="W24" s="760">
        <v>2</v>
      </c>
      <c r="X24" s="760">
        <v>2</v>
      </c>
      <c r="Y24" s="760">
        <v>2</v>
      </c>
      <c r="Z24" s="742"/>
      <c r="AA24" s="743">
        <f t="shared" si="3"/>
        <v>32</v>
      </c>
      <c r="AB24" s="748"/>
      <c r="AC24" s="749"/>
      <c r="AD24" s="746"/>
      <c r="AE24" s="743">
        <f t="shared" si="4"/>
        <v>138.66666666666666</v>
      </c>
      <c r="AF24" s="748"/>
      <c r="AG24" s="749"/>
      <c r="AH24" s="747"/>
      <c r="AI24" s="743">
        <f t="shared" si="5"/>
        <v>1664</v>
      </c>
      <c r="AJ24" s="748"/>
      <c r="AK24" s="749"/>
      <c r="AL24" s="118"/>
      <c r="AM24" s="118"/>
    </row>
    <row r="25" spans="1:39" ht="14.4" customHeight="1" x14ac:dyDescent="0.3">
      <c r="A25" s="200" t="s">
        <v>97</v>
      </c>
      <c r="B25" s="760">
        <v>2</v>
      </c>
      <c r="C25" s="760">
        <v>2</v>
      </c>
      <c r="D25" s="760">
        <v>2</v>
      </c>
      <c r="E25" s="760">
        <v>2</v>
      </c>
      <c r="F25" s="760">
        <v>2</v>
      </c>
      <c r="G25" s="760">
        <v>2</v>
      </c>
      <c r="H25" s="760">
        <v>2</v>
      </c>
      <c r="I25" s="760"/>
      <c r="J25" s="760"/>
      <c r="K25" s="760"/>
      <c r="L25" s="760"/>
      <c r="M25" s="760"/>
      <c r="N25" s="760"/>
      <c r="O25" s="760"/>
      <c r="P25" s="760"/>
      <c r="Q25" s="760">
        <v>2</v>
      </c>
      <c r="R25" s="760">
        <v>2</v>
      </c>
      <c r="S25" s="760">
        <v>2</v>
      </c>
      <c r="T25" s="760">
        <v>2</v>
      </c>
      <c r="U25" s="760">
        <v>2</v>
      </c>
      <c r="V25" s="760">
        <v>2</v>
      </c>
      <c r="W25" s="760">
        <v>2</v>
      </c>
      <c r="X25" s="760">
        <v>2</v>
      </c>
      <c r="Y25" s="760">
        <v>2</v>
      </c>
      <c r="Z25" s="742"/>
      <c r="AA25" s="743">
        <f t="shared" si="3"/>
        <v>32</v>
      </c>
      <c r="AB25" s="748"/>
      <c r="AC25" s="749"/>
      <c r="AD25" s="746"/>
      <c r="AE25" s="743">
        <f t="shared" si="4"/>
        <v>138.66666666666666</v>
      </c>
      <c r="AF25" s="748"/>
      <c r="AG25" s="749"/>
      <c r="AH25" s="747"/>
      <c r="AI25" s="743">
        <f t="shared" si="5"/>
        <v>1664</v>
      </c>
      <c r="AJ25" s="748"/>
      <c r="AK25" s="749"/>
      <c r="AL25" s="118"/>
      <c r="AM25" s="118"/>
    </row>
    <row r="26" spans="1:39" ht="14.4" customHeight="1" x14ac:dyDescent="0.3">
      <c r="A26" s="203" t="s">
        <v>98</v>
      </c>
      <c r="B26" s="760">
        <v>2</v>
      </c>
      <c r="C26" s="760">
        <v>2</v>
      </c>
      <c r="D26" s="760">
        <v>2</v>
      </c>
      <c r="E26" s="760">
        <v>2</v>
      </c>
      <c r="F26" s="760">
        <v>2</v>
      </c>
      <c r="G26" s="760">
        <v>2</v>
      </c>
      <c r="H26" s="760">
        <v>2</v>
      </c>
      <c r="I26" s="760">
        <v>2</v>
      </c>
      <c r="J26" s="760">
        <v>2</v>
      </c>
      <c r="K26" s="760">
        <v>2</v>
      </c>
      <c r="L26" s="760">
        <v>2</v>
      </c>
      <c r="M26" s="760">
        <v>2</v>
      </c>
      <c r="N26" s="760">
        <v>2</v>
      </c>
      <c r="O26" s="760">
        <v>2</v>
      </c>
      <c r="P26" s="760">
        <v>2</v>
      </c>
      <c r="Q26" s="760">
        <v>2</v>
      </c>
      <c r="R26" s="760">
        <v>2</v>
      </c>
      <c r="S26" s="760">
        <v>2</v>
      </c>
      <c r="T26" s="760">
        <v>2</v>
      </c>
      <c r="U26" s="760">
        <v>2</v>
      </c>
      <c r="V26" s="760">
        <v>2</v>
      </c>
      <c r="W26" s="760">
        <v>2</v>
      </c>
      <c r="X26" s="760">
        <v>2</v>
      </c>
      <c r="Y26" s="760">
        <v>2</v>
      </c>
      <c r="Z26" s="742"/>
      <c r="AA26" s="750">
        <f t="shared" si="3"/>
        <v>48</v>
      </c>
      <c r="AB26" s="751">
        <f>SUM(AA26:AA27)</f>
        <v>96</v>
      </c>
      <c r="AC26" s="749"/>
      <c r="AD26" s="746"/>
      <c r="AE26" s="750">
        <f t="shared" si="4"/>
        <v>208</v>
      </c>
      <c r="AF26" s="751">
        <f>SUM(AE26:AE27)</f>
        <v>416</v>
      </c>
      <c r="AG26" s="749"/>
      <c r="AH26" s="747"/>
      <c r="AI26" s="750">
        <f t="shared" si="5"/>
        <v>2496</v>
      </c>
      <c r="AJ26" s="751">
        <f>SUM(AI26:AI27)</f>
        <v>4992</v>
      </c>
      <c r="AK26" s="749"/>
      <c r="AL26" s="118"/>
      <c r="AM26" s="118"/>
    </row>
    <row r="27" spans="1:39" ht="14.4" customHeight="1" x14ac:dyDescent="0.3">
      <c r="A27" s="203" t="s">
        <v>99</v>
      </c>
      <c r="B27" s="760">
        <v>2</v>
      </c>
      <c r="C27" s="760">
        <v>2</v>
      </c>
      <c r="D27" s="760">
        <v>2</v>
      </c>
      <c r="E27" s="760">
        <v>2</v>
      </c>
      <c r="F27" s="760">
        <v>2</v>
      </c>
      <c r="G27" s="760">
        <v>2</v>
      </c>
      <c r="H27" s="760">
        <v>2</v>
      </c>
      <c r="I27" s="760">
        <v>2</v>
      </c>
      <c r="J27" s="760">
        <v>2</v>
      </c>
      <c r="K27" s="760">
        <v>2</v>
      </c>
      <c r="L27" s="760">
        <v>2</v>
      </c>
      <c r="M27" s="760">
        <v>2</v>
      </c>
      <c r="N27" s="760">
        <v>2</v>
      </c>
      <c r="O27" s="760">
        <v>2</v>
      </c>
      <c r="P27" s="760">
        <v>2</v>
      </c>
      <c r="Q27" s="760">
        <v>2</v>
      </c>
      <c r="R27" s="760">
        <v>2</v>
      </c>
      <c r="S27" s="760">
        <v>2</v>
      </c>
      <c r="T27" s="760">
        <v>2</v>
      </c>
      <c r="U27" s="760">
        <v>2</v>
      </c>
      <c r="V27" s="760">
        <v>2</v>
      </c>
      <c r="W27" s="760">
        <v>2</v>
      </c>
      <c r="X27" s="760">
        <v>2</v>
      </c>
      <c r="Y27" s="760">
        <v>2</v>
      </c>
      <c r="Z27" s="742"/>
      <c r="AA27" s="750">
        <f t="shared" si="3"/>
        <v>48</v>
      </c>
      <c r="AB27" s="752"/>
      <c r="AC27" s="749"/>
      <c r="AD27" s="746"/>
      <c r="AE27" s="750">
        <f t="shared" si="4"/>
        <v>208</v>
      </c>
      <c r="AF27" s="752"/>
      <c r="AG27" s="749"/>
      <c r="AH27" s="747"/>
      <c r="AI27" s="750">
        <f t="shared" si="5"/>
        <v>2496</v>
      </c>
      <c r="AJ27" s="752"/>
      <c r="AK27" s="749"/>
      <c r="AL27" s="118"/>
      <c r="AM27" s="118"/>
    </row>
    <row r="28" spans="1:39" ht="14.4" customHeight="1" x14ac:dyDescent="0.3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7"/>
      <c r="AA28" s="128"/>
      <c r="AB28" s="127"/>
      <c r="AC28" s="127"/>
      <c r="AD28" s="129"/>
      <c r="AE28" s="120"/>
      <c r="AF28" s="120"/>
      <c r="AG28" s="120"/>
      <c r="AH28" s="120"/>
      <c r="AI28" s="120"/>
      <c r="AJ28" s="120"/>
      <c r="AK28" s="120"/>
      <c r="AL28" s="118"/>
      <c r="AM28" s="118"/>
    </row>
    <row r="29" spans="1:39" ht="14.4" customHeight="1" x14ac:dyDescent="0.3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30"/>
      <c r="AA29" s="131"/>
      <c r="AB29" s="130"/>
      <c r="AC29" s="130"/>
      <c r="AD29" s="132"/>
      <c r="AE29" s="120"/>
      <c r="AF29" s="120"/>
      <c r="AG29" s="120"/>
      <c r="AH29" s="120"/>
      <c r="AI29" s="120"/>
      <c r="AJ29" s="120"/>
      <c r="AK29" s="120"/>
      <c r="AL29" s="118"/>
      <c r="AM29" s="118"/>
    </row>
    <row r="30" spans="1:39" ht="14.4" customHeight="1" x14ac:dyDescent="0.3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6"/>
      <c r="AA30" s="133"/>
      <c r="AB30" s="126"/>
      <c r="AC30" s="126"/>
      <c r="AD30" s="120"/>
      <c r="AE30" s="120"/>
      <c r="AF30" s="120"/>
      <c r="AG30" s="120"/>
      <c r="AH30" s="120"/>
      <c r="AI30" s="120"/>
      <c r="AJ30" s="120"/>
      <c r="AK30" s="120"/>
      <c r="AL30" s="118"/>
      <c r="AM30" s="118"/>
    </row>
  </sheetData>
  <mergeCells count="20"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66" customWidth="1"/>
    <col min="5" max="5" width="11" style="367" customWidth="1"/>
  </cols>
  <sheetData>
    <row r="1" spans="1:7" ht="18.600000000000001" thickBot="1" x14ac:dyDescent="0.4">
      <c r="A1" s="439" t="s">
        <v>243</v>
      </c>
      <c r="B1" s="440"/>
      <c r="C1" s="441"/>
      <c r="D1" s="441"/>
      <c r="E1" s="441"/>
      <c r="F1" s="174"/>
      <c r="G1" s="174"/>
    </row>
    <row r="2" spans="1:7" ht="14.4" customHeight="1" thickBot="1" x14ac:dyDescent="0.35">
      <c r="A2" s="580" t="s">
        <v>297</v>
      </c>
      <c r="B2" s="342"/>
    </row>
    <row r="3" spans="1:7" ht="14.4" customHeight="1" thickBot="1" x14ac:dyDescent="0.35">
      <c r="A3" s="377"/>
      <c r="C3" s="378" t="s">
        <v>220</v>
      </c>
      <c r="D3" s="379" t="s">
        <v>179</v>
      </c>
      <c r="E3" s="380" t="s">
        <v>181</v>
      </c>
    </row>
    <row r="4" spans="1:7" ht="14.4" customHeight="1" thickBot="1" x14ac:dyDescent="0.35">
      <c r="A4" s="426" t="str">
        <f>HYPERLINK("#HI!A1","NÁKLADY CELKEM (v tisících Kč)")</f>
        <v>NÁKLADY CELKEM (v tisících Kč)</v>
      </c>
      <c r="B4" s="391"/>
      <c r="C4" s="401">
        <f ca="1">IF(ISERROR(VLOOKUP("Náklady celkem",INDIRECT("HI!$A:$G"),6,0)),0,VLOOKUP("Náklady celkem",INDIRECT("HI!$A:$G"),6,0))</f>
        <v>98340</v>
      </c>
      <c r="D4" s="401">
        <f ca="1">IF(ISERROR(VLOOKUP("Náklady celkem",INDIRECT("HI!$A:$G"),4,0)),0,VLOOKUP("Náklady celkem",INDIRECT("HI!$A:$G"),4,0))</f>
        <v>98265.791849999994</v>
      </c>
      <c r="E4" s="394">
        <f ca="1">IF(C4=0,0,D4/C4)</f>
        <v>0.99924539200732143</v>
      </c>
    </row>
    <row r="5" spans="1:7" ht="14.4" customHeight="1" x14ac:dyDescent="0.3">
      <c r="A5" s="387" t="s">
        <v>289</v>
      </c>
      <c r="B5" s="382"/>
      <c r="C5" s="402"/>
      <c r="D5" s="402"/>
      <c r="E5" s="395"/>
    </row>
    <row r="6" spans="1:7" ht="14.4" customHeight="1" x14ac:dyDescent="0.3">
      <c r="A6" s="421" t="s">
        <v>294</v>
      </c>
      <c r="B6" s="383"/>
      <c r="C6" s="393"/>
      <c r="D6" s="393"/>
      <c r="E6" s="395"/>
    </row>
    <row r="7" spans="1:7" ht="14.4" customHeight="1" x14ac:dyDescent="0.3">
      <c r="A7" s="4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83" t="s">
        <v>227</v>
      </c>
      <c r="C7" s="393">
        <f>IF(ISERROR(HI!F5),"",HI!F5)</f>
        <v>5923</v>
      </c>
      <c r="D7" s="393">
        <f>IF(ISERROR(HI!D5),"",HI!D5)</f>
        <v>6031.3713799999996</v>
      </c>
      <c r="E7" s="395">
        <f t="shared" ref="E7:E16" si="0">IF(C7=0,0,D7/C7)</f>
        <v>1.018296704372784</v>
      </c>
    </row>
    <row r="8" spans="1:7" ht="14.4" customHeight="1" x14ac:dyDescent="0.3">
      <c r="A8" s="416" t="str">
        <f>HYPERLINK("#'LŽ PL'!A1","% plnění pozitivního listu")</f>
        <v>% plnění pozitivního listu</v>
      </c>
      <c r="B8" s="383" t="s">
        <v>281</v>
      </c>
      <c r="C8" s="392">
        <v>0.9</v>
      </c>
      <c r="D8" s="392">
        <f>IF(ISERROR(VLOOKUP("celkem",'LŽ PL'!$A:$F,5,0)),0,VLOOKUP("celkem",'LŽ PL'!$A:$F,5,0))</f>
        <v>0.88733348124547085</v>
      </c>
      <c r="E8" s="395">
        <f t="shared" si="0"/>
        <v>0.98592609027274536</v>
      </c>
    </row>
    <row r="9" spans="1:7" ht="14.4" customHeight="1" x14ac:dyDescent="0.3">
      <c r="A9" s="388" t="s">
        <v>290</v>
      </c>
      <c r="B9" s="383"/>
      <c r="C9" s="393"/>
      <c r="D9" s="393"/>
      <c r="E9" s="395"/>
    </row>
    <row r="10" spans="1:7" ht="14.4" customHeight="1" x14ac:dyDescent="0.3">
      <c r="A10" s="416" t="str">
        <f>HYPERLINK("#'Léky Recepty'!A1","% záchytu v lékárně (Úhrada Kč)")</f>
        <v>% záchytu v lékárně (Úhrada Kč)</v>
      </c>
      <c r="B10" s="383" t="s">
        <v>232</v>
      </c>
      <c r="C10" s="392">
        <v>0.6</v>
      </c>
      <c r="D10" s="392">
        <f>IF(ISERROR(VLOOKUP("Celkem",'Léky Recepty'!B:H,5,0)),0,VLOOKUP("Celkem",'Léky Recepty'!B:H,5,0))</f>
        <v>0.42600389999926042</v>
      </c>
      <c r="E10" s="395">
        <f t="shared" si="0"/>
        <v>0.71000649999876742</v>
      </c>
    </row>
    <row r="11" spans="1:7" ht="14.4" customHeight="1" x14ac:dyDescent="0.3">
      <c r="A11" s="416" t="str">
        <f>HYPERLINK("#'LRp PL'!A1","% plnění pozitivního listu")</f>
        <v>% plnění pozitivního listu</v>
      </c>
      <c r="B11" s="383" t="s">
        <v>282</v>
      </c>
      <c r="C11" s="392">
        <v>0.8</v>
      </c>
      <c r="D11" s="392">
        <f>IF(ISERROR(VLOOKUP("Celkem",'LRp PL'!A:F,5,0)),0,VLOOKUP("Celkem",'LRp PL'!A:F,5,0))</f>
        <v>0.82282035244537988</v>
      </c>
      <c r="E11" s="395">
        <f t="shared" si="0"/>
        <v>1.0285254405567248</v>
      </c>
    </row>
    <row r="12" spans="1:7" ht="14.4" customHeight="1" x14ac:dyDescent="0.3">
      <c r="A12" s="388" t="s">
        <v>291</v>
      </c>
      <c r="B12" s="383"/>
      <c r="C12" s="393"/>
      <c r="D12" s="393"/>
      <c r="E12" s="395"/>
    </row>
    <row r="13" spans="1:7" ht="14.4" customHeight="1" x14ac:dyDescent="0.3">
      <c r="A13" s="422" t="s">
        <v>295</v>
      </c>
      <c r="B13" s="383"/>
      <c r="C13" s="402"/>
      <c r="D13" s="402"/>
      <c r="E13" s="395"/>
    </row>
    <row r="14" spans="1:7" ht="14.4" customHeight="1" x14ac:dyDescent="0.3">
      <c r="A14" s="4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83" t="s">
        <v>227</v>
      </c>
      <c r="C14" s="393">
        <f>IF(ISERROR(HI!F6),"",HI!F6)</f>
        <v>26291</v>
      </c>
      <c r="D14" s="393">
        <f>IF(ISERROR(HI!D6),"",HI!D6)</f>
        <v>24041.261020000002</v>
      </c>
      <c r="E14" s="395">
        <f t="shared" si="0"/>
        <v>0.91442931117112325</v>
      </c>
    </row>
    <row r="15" spans="1:7" ht="14.4" customHeight="1" x14ac:dyDescent="0.3">
      <c r="A15" s="424" t="str">
        <f>HYPERLINK("#HI!A1","Osobní náklady")</f>
        <v>Osobní náklady</v>
      </c>
      <c r="B15" s="383"/>
      <c r="C15" s="402">
        <f ca="1">IF(ISERROR(VLOOKUP("Osobní náklady (Kč)",INDIRECT("HI!$A:$G"),6,0)),0,VLOOKUP("Osobní náklady (Kč)",INDIRECT("HI!$A:$G"),6,0))</f>
        <v>45065</v>
      </c>
      <c r="D15" s="402">
        <f ca="1">IF(ISERROR(VLOOKUP("Osobní náklady (Kč)",INDIRECT("HI!$A:$G"),4,0)),0,VLOOKUP("Osobní náklady (Kč)",INDIRECT("HI!$A:$G"),4,0))</f>
        <v>48266.955869999998</v>
      </c>
      <c r="E15" s="395">
        <f t="shared" ref="E15" ca="1" si="1">IF(C15=0,0,D15/C15)</f>
        <v>1.0710519443026738</v>
      </c>
    </row>
    <row r="16" spans="1:7" ht="14.4" customHeight="1" thickBot="1" x14ac:dyDescent="0.35">
      <c r="A16" s="417" t="str">
        <f>HYPERLINK("#'ON Výkaz'!A1","Dodržení plánu vykázaných lékařských odpracovaných hodin")</f>
        <v>Dodržení plánu vykázaných lékařských odpracovaných hodin</v>
      </c>
      <c r="B16" s="384" t="s">
        <v>236</v>
      </c>
      <c r="C16" s="403">
        <f>IF(ISERROR(VLOOKUP("Odpracované hodiny",'ON Výkaz'!$A:$J,5,0)),"",VLOOKUP("Odpracované hodiny",'ON Výkaz'!$A:$J,5,0))</f>
        <v>39940</v>
      </c>
      <c r="D16" s="403">
        <f>IF(ISERROR(VLOOKUP("Odpracované hodiny",'ON Výkaz'!$A:$J,9,0)),"",VLOOKUP("Odpracované hodiny",'ON Výkaz'!$A:$J,9,0))</f>
        <v>37718</v>
      </c>
      <c r="E16" s="396">
        <f t="shared" si="0"/>
        <v>0.94436654982473711</v>
      </c>
    </row>
    <row r="17" spans="1:5" ht="14.4" customHeight="1" thickBot="1" x14ac:dyDescent="0.35">
      <c r="A17" s="407"/>
      <c r="B17" s="408"/>
      <c r="C17" s="409"/>
      <c r="D17" s="409"/>
      <c r="E17" s="397"/>
    </row>
    <row r="18" spans="1:5" ht="14.4" customHeight="1" thickBot="1" x14ac:dyDescent="0.35">
      <c r="A18" s="425" t="str">
        <f>HYPERLINK("#HI!A1","VÝNOSY CELKEM (v tisících; ""Ambulace-body"" + ""Hospitalizace-casemix""*29500)")</f>
        <v>VÝNOSY CELKEM (v tisících; "Ambulace-body" + "Hospitalizace-casemix"*29500)</v>
      </c>
      <c r="B18" s="385"/>
      <c r="C18" s="405">
        <f ca="1">IF(ISERROR(VLOOKUP("Výnosy celkem",INDIRECT("HI!$A:$G"),6,0)),0,VLOOKUP("Výnosy celkem",INDIRECT("HI!$A:$G"),6,0))</f>
        <v>121071.90465499999</v>
      </c>
      <c r="D18" s="405">
        <f ca="1">IF(ISERROR(VLOOKUP("Výnosy celkem",INDIRECT("HI!$A:$G"),4,0)),0,VLOOKUP("Výnosy celkem",INDIRECT("HI!$A:$G"),4,0))</f>
        <v>149948.97199999998</v>
      </c>
      <c r="E18" s="398">
        <f t="shared" ref="E18:E29" ca="1" si="2">IF(C18=0,0,D18/C18)</f>
        <v>1.2385117127486061</v>
      </c>
    </row>
    <row r="19" spans="1:5" ht="14.4" customHeight="1" x14ac:dyDescent="0.3">
      <c r="A19" s="427" t="str">
        <f>HYPERLINK("#HI!A1","Ambulance (body)")</f>
        <v>Ambulance (body)</v>
      </c>
      <c r="B19" s="382"/>
      <c r="C19" s="402">
        <f ca="1">IF(ISERROR(VLOOKUP("Ambulance (body)",INDIRECT("HI!$A:$G"),6,0)),0,VLOOKUP("Ambulance (body)",INDIRECT("HI!$A:$G"),6,0))</f>
        <v>794.34978000000001</v>
      </c>
      <c r="D19" s="402">
        <f ca="1">IF(ISERROR(VLOOKUP("Ambulance (body)",INDIRECT("HI!$A:$G"),4,0)),0,VLOOKUP("Ambulance (body)",INDIRECT("HI!$A:$G"),4,0))</f>
        <v>858.33199999999999</v>
      </c>
      <c r="E19" s="395">
        <f t="shared" ca="1" si="2"/>
        <v>1.0805466579219043</v>
      </c>
    </row>
    <row r="20" spans="1:5" ht="14.4" customHeight="1" x14ac:dyDescent="0.3">
      <c r="A20" s="418" t="str">
        <f>HYPERLINK("#'ZV Vykáz.-A'!A1","Zdravotní výkony vykázané u ambulantních pacientů (min. 100 %)")</f>
        <v>Zdravotní výkony vykázané u ambulantních pacientů (min. 100 %)</v>
      </c>
      <c r="B20" t="s">
        <v>245</v>
      </c>
      <c r="C20" s="392">
        <v>1</v>
      </c>
      <c r="D20" s="392">
        <f>IF(ISERROR(VLOOKUP("Celkem:",'ZV Vykáz.-A'!$A:$S,7,0)),"",VLOOKUP("Celkem:",'ZV Vykáz.-A'!$A:$S,7,0))</f>
        <v>1.0589357247634663</v>
      </c>
      <c r="E20" s="395">
        <f t="shared" si="2"/>
        <v>1.0589357247634663</v>
      </c>
    </row>
    <row r="21" spans="1:5" ht="14.4" customHeight="1" x14ac:dyDescent="0.3">
      <c r="A21" s="418" t="str">
        <f>HYPERLINK("#'ZV Vykáz.-H'!A1","Zdravotní výkony vykázané u hospitalizovaných pacientů (max. 85 %)")</f>
        <v>Zdravotní výkony vykázané u hospitalizovaných pacientů (max. 85 %)</v>
      </c>
      <c r="B21" t="s">
        <v>247</v>
      </c>
      <c r="C21" s="392">
        <v>0.85</v>
      </c>
      <c r="D21" s="392">
        <f>IF(ISERROR(VLOOKUP("Celkem:",'ZV Vykáz.-H'!$A:$S,7,0)),"",VLOOKUP("Celkem:",'ZV Vykáz.-H'!$A:$S,7,0))</f>
        <v>0.91855824773272143</v>
      </c>
      <c r="E21" s="395">
        <f t="shared" si="2"/>
        <v>1.0806567620384959</v>
      </c>
    </row>
    <row r="22" spans="1:5" ht="14.4" customHeight="1" x14ac:dyDescent="0.3">
      <c r="A22" s="428" t="str">
        <f>HYPERLINK("#HI!A1","Hospitalizace (casemix * 29500)")</f>
        <v>Hospitalizace (casemix * 29500)</v>
      </c>
      <c r="B22" s="383"/>
      <c r="C22" s="402">
        <f ca="1">IF(ISERROR(VLOOKUP("Hospitalizace (casemix * 29500)",INDIRECT("HI!$A:$G"),6,0)),0,VLOOKUP("Hospitalizace (casemix * 29500)",INDIRECT("HI!$A:$G"),6,0))</f>
        <v>120277.55487499999</v>
      </c>
      <c r="D22" s="402">
        <f ca="1">IF(ISERROR(VLOOKUP("Hospitalizace (casemix * 29500)",INDIRECT("HI!$A:$G"),4,0)),0,VLOOKUP("Hospitalizace (casemix * 29500)",INDIRECT("HI!$A:$G"),4,0))</f>
        <v>149090.63999999998</v>
      </c>
      <c r="E22" s="395">
        <f t="shared" ref="E22" ca="1" si="3">IF(C22=0,0,D22/C22)</f>
        <v>1.2395549623115001</v>
      </c>
    </row>
    <row r="23" spans="1:5" ht="14.4" customHeight="1" x14ac:dyDescent="0.3">
      <c r="A23" s="418" t="str">
        <f>HYPERLINK("#'CaseMix'!A1","Casemix (min. 95 %)")</f>
        <v>Casemix (min. 95 %)</v>
      </c>
      <c r="B23" s="383" t="s">
        <v>140</v>
      </c>
      <c r="C23" s="392">
        <v>0.95</v>
      </c>
      <c r="D23" s="392">
        <f>IF(ISERROR(VLOOKUP("Celkem",CaseMix!A:M,5,0)),0,VLOOKUP("Celkem",CaseMix!A:M,5,0))</f>
        <v>1.1775772141959249</v>
      </c>
      <c r="E23" s="395">
        <f t="shared" si="2"/>
        <v>1.2395549623114999</v>
      </c>
    </row>
    <row r="24" spans="1:5" ht="14.4" customHeight="1" x14ac:dyDescent="0.3">
      <c r="A24" s="419" t="str">
        <f>HYPERLINK("#'CaseMix'!A1","Alfa")</f>
        <v>Alfa</v>
      </c>
      <c r="B24" s="383" t="s">
        <v>140</v>
      </c>
      <c r="C24" s="392">
        <v>0.95</v>
      </c>
      <c r="D24" s="392">
        <f>IF(ISERROR(CaseMix!E24),"",CaseMix!E24)</f>
        <v>1.145435360128112</v>
      </c>
      <c r="E24" s="395">
        <f t="shared" si="2"/>
        <v>1.2057214317138021</v>
      </c>
    </row>
    <row r="25" spans="1:5" ht="14.4" customHeight="1" x14ac:dyDescent="0.3">
      <c r="A25" s="419" t="str">
        <f>HYPERLINK("#'CaseMix'!A1","Beta + Gama (výkonově)")</f>
        <v>Beta + Gama (výkonově)</v>
      </c>
      <c r="B25" s="383" t="s">
        <v>140</v>
      </c>
      <c r="C25" s="392"/>
      <c r="D25" s="392">
        <f>IF(ISERROR(CaseMix!M36),"",CaseMix!M36)</f>
        <v>2.8423820919333931</v>
      </c>
      <c r="E25" s="395">
        <f t="shared" si="2"/>
        <v>0</v>
      </c>
    </row>
    <row r="26" spans="1:5" ht="14.4" customHeight="1" x14ac:dyDescent="0.3">
      <c r="A26" s="419" t="str">
        <f>HYPERLINK("#'CaseMix'!A1","Vyjmenované skupiny")</f>
        <v>Vyjmenované skupiny</v>
      </c>
      <c r="B26" s="383" t="s">
        <v>140</v>
      </c>
      <c r="C26" s="392"/>
      <c r="D26" s="392">
        <f>IF(ISERROR(CaseMix!E48),"",CaseMix!E48)</f>
        <v>2.2688647786977243</v>
      </c>
      <c r="E26" s="395">
        <f t="shared" si="2"/>
        <v>0</v>
      </c>
    </row>
    <row r="27" spans="1:5" ht="14.4" customHeight="1" x14ac:dyDescent="0.3">
      <c r="A27" s="418" t="str">
        <f>HYPERLINK("#'CaseMix'!A1","Počet hospitalizací ukončených na pracovišti (min. 90 %)")</f>
        <v>Počet hospitalizací ukončených na pracovišti (min. 90 %)</v>
      </c>
      <c r="B27" s="383" t="s">
        <v>140</v>
      </c>
      <c r="C27" s="392">
        <v>0.9</v>
      </c>
      <c r="D27" s="392">
        <f>IF(ISERROR(CaseMix!I12),"",CaseMix!I12)</f>
        <v>1.0445434298440981</v>
      </c>
      <c r="E27" s="395">
        <f t="shared" si="2"/>
        <v>1.1606038109378867</v>
      </c>
    </row>
    <row r="28" spans="1:5" ht="14.4" customHeight="1" x14ac:dyDescent="0.3">
      <c r="A28" s="418" t="str">
        <f>HYPERLINK("#'ALOS'!A1","Průměrná délka hospitalizace (max. 100 % republikového průměru)")</f>
        <v>Průměrná délka hospitalizace (max. 100 % republikového průměru)</v>
      </c>
      <c r="B28" s="383" t="s">
        <v>171</v>
      </c>
      <c r="C28" s="392">
        <v>1</v>
      </c>
      <c r="D28" s="410">
        <f>IF(ISERROR(INDEX(ALOS!$E:$E,COUNT(ALOS!$E:$E)+32)),0,INDEX(ALOS!$E:$E,COUNT(ALOS!$E:$E)+32))</f>
        <v>0.92888792914404705</v>
      </c>
      <c r="E28" s="395">
        <f t="shared" si="2"/>
        <v>0.92888792914404705</v>
      </c>
    </row>
    <row r="29" spans="1:5" ht="28.8" x14ac:dyDescent="0.3">
      <c r="A29" s="420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9" s="383" t="s">
        <v>242</v>
      </c>
      <c r="C29" s="392">
        <f>IF(E23&gt;1,90%,90%-2*ABS(C23-D23))</f>
        <v>0.9</v>
      </c>
      <c r="D29" s="392">
        <f>IF(ISERROR(VLOOKUP("Celkem:",'ZV Vyžád.'!$A:$M,7,0)),"",VLOOKUP("Celkem:",'ZV Vyžád.'!$A:$M,7,0))</f>
        <v>1.0640256147969323</v>
      </c>
      <c r="E29" s="395">
        <f t="shared" si="2"/>
        <v>1.1822506831077024</v>
      </c>
    </row>
    <row r="30" spans="1:5" ht="14.4" customHeight="1" thickBot="1" x14ac:dyDescent="0.35">
      <c r="A30" s="389" t="s">
        <v>292</v>
      </c>
      <c r="B30" s="384"/>
      <c r="C30" s="403"/>
      <c r="D30" s="403"/>
      <c r="E30" s="396"/>
    </row>
    <row r="31" spans="1:5" ht="14.4" customHeight="1" thickBot="1" x14ac:dyDescent="0.35">
      <c r="A31" s="381"/>
      <c r="B31" s="328"/>
      <c r="C31" s="404"/>
      <c r="D31" s="404"/>
      <c r="E31" s="399"/>
    </row>
    <row r="32" spans="1:5" ht="14.4" customHeight="1" thickBot="1" x14ac:dyDescent="0.35">
      <c r="A32" s="390" t="s">
        <v>293</v>
      </c>
      <c r="B32" s="386"/>
      <c r="C32" s="406"/>
      <c r="D32" s="406"/>
      <c r="E32" s="400"/>
    </row>
  </sheetData>
  <mergeCells count="1">
    <mergeCell ref="A1:E1"/>
  </mergeCells>
  <conditionalFormatting sqref="E23:E24 E18 E20 E27 E8 E10:E11">
    <cfRule type="cellIs" dxfId="84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1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0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2">
    <cfRule type="cellIs" dxfId="79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8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8:E29 E4 E7 E14 E16 E21">
    <cfRule type="cellIs" dxfId="77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55" customWidth="1"/>
    <col min="3" max="3" width="5.44140625" style="69" hidden="1" customWidth="1"/>
    <col min="4" max="4" width="7.77734375" style="355" customWidth="1"/>
    <col min="5" max="5" width="5.44140625" style="69" hidden="1" customWidth="1"/>
    <col min="6" max="6" width="7.77734375" style="355" customWidth="1"/>
    <col min="7" max="7" width="7.77734375" style="91" customWidth="1"/>
    <col min="8" max="8" width="7.77734375" style="355" customWidth="1"/>
    <col min="9" max="9" width="5.44140625" style="69" hidden="1" customWidth="1"/>
    <col min="10" max="10" width="7.77734375" style="355" customWidth="1"/>
    <col min="11" max="11" width="5.44140625" style="69" hidden="1" customWidth="1"/>
    <col min="12" max="12" width="7.77734375" style="355" customWidth="1"/>
    <col min="13" max="13" width="7.77734375" style="91" customWidth="1"/>
    <col min="14" max="14" width="7.77734375" style="355" customWidth="1"/>
    <col min="15" max="15" width="5" style="69" hidden="1" customWidth="1"/>
    <col min="16" max="16" width="7.77734375" style="355" customWidth="1"/>
    <col min="17" max="17" width="5" style="69" hidden="1" customWidth="1"/>
    <col min="18" max="18" width="7.77734375" style="355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514" t="s">
        <v>249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</row>
    <row r="2" spans="1:19" ht="14.4" customHeight="1" thickBot="1" x14ac:dyDescent="0.35">
      <c r="A2" s="580" t="s">
        <v>297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4.4" customHeight="1" thickBot="1" x14ac:dyDescent="0.35">
      <c r="A3" s="429" t="s">
        <v>255</v>
      </c>
      <c r="B3" s="430">
        <f>SUBTOTAL(9,B6:B1048576)</f>
        <v>810561</v>
      </c>
      <c r="C3" s="431">
        <f t="shared" ref="C3:R3" si="0">SUBTOTAL(9,C6:C1048576)</f>
        <v>1</v>
      </c>
      <c r="D3" s="431">
        <f t="shared" si="0"/>
        <v>838297</v>
      </c>
      <c r="E3" s="431">
        <f t="shared" si="0"/>
        <v>1.034218275984164</v>
      </c>
      <c r="F3" s="431">
        <f t="shared" si="0"/>
        <v>858332</v>
      </c>
      <c r="G3" s="433">
        <f>IF(B3&lt;&gt;0,F3/B3,"")</f>
        <v>1.0589357247634663</v>
      </c>
      <c r="H3" s="434">
        <f t="shared" si="0"/>
        <v>0</v>
      </c>
      <c r="I3" s="431">
        <f t="shared" si="0"/>
        <v>0</v>
      </c>
      <c r="J3" s="431">
        <f t="shared" si="0"/>
        <v>0</v>
      </c>
      <c r="K3" s="431">
        <f t="shared" si="0"/>
        <v>0</v>
      </c>
      <c r="L3" s="431">
        <f t="shared" si="0"/>
        <v>0</v>
      </c>
      <c r="M3" s="432" t="str">
        <f>IF(H3&lt;&gt;0,L3/H3,"")</f>
        <v/>
      </c>
      <c r="N3" s="430">
        <f t="shared" si="0"/>
        <v>0</v>
      </c>
      <c r="O3" s="431">
        <f t="shared" si="0"/>
        <v>0</v>
      </c>
      <c r="P3" s="431">
        <f t="shared" si="0"/>
        <v>0</v>
      </c>
      <c r="Q3" s="431">
        <f t="shared" si="0"/>
        <v>0</v>
      </c>
      <c r="R3" s="431">
        <f t="shared" si="0"/>
        <v>0</v>
      </c>
      <c r="S3" s="433" t="str">
        <f>IF(N3&lt;&gt;0,R3/N3,"")</f>
        <v/>
      </c>
    </row>
    <row r="4" spans="1:19" ht="14.4" customHeight="1" x14ac:dyDescent="0.3">
      <c r="A4" s="515" t="s">
        <v>209</v>
      </c>
      <c r="B4" s="516" t="s">
        <v>210</v>
      </c>
      <c r="C4" s="517"/>
      <c r="D4" s="517"/>
      <c r="E4" s="517"/>
      <c r="F4" s="517"/>
      <c r="G4" s="518"/>
      <c r="H4" s="516" t="s">
        <v>211</v>
      </c>
      <c r="I4" s="517"/>
      <c r="J4" s="517"/>
      <c r="K4" s="517"/>
      <c r="L4" s="517"/>
      <c r="M4" s="518"/>
      <c r="N4" s="516" t="s">
        <v>212</v>
      </c>
      <c r="O4" s="517"/>
      <c r="P4" s="517"/>
      <c r="Q4" s="517"/>
      <c r="R4" s="517"/>
      <c r="S4" s="518"/>
    </row>
    <row r="5" spans="1:19" ht="14.4" customHeight="1" thickBot="1" x14ac:dyDescent="0.35">
      <c r="A5" s="764"/>
      <c r="B5" s="765">
        <v>2011</v>
      </c>
      <c r="C5" s="766"/>
      <c r="D5" s="766">
        <v>2012</v>
      </c>
      <c r="E5" s="766"/>
      <c r="F5" s="766">
        <v>2013</v>
      </c>
      <c r="G5" s="767" t="s">
        <v>5</v>
      </c>
      <c r="H5" s="765">
        <v>2011</v>
      </c>
      <c r="I5" s="766"/>
      <c r="J5" s="766">
        <v>2012</v>
      </c>
      <c r="K5" s="766"/>
      <c r="L5" s="766">
        <v>2013</v>
      </c>
      <c r="M5" s="767" t="s">
        <v>5</v>
      </c>
      <c r="N5" s="765">
        <v>2011</v>
      </c>
      <c r="O5" s="766"/>
      <c r="P5" s="766">
        <v>2012</v>
      </c>
      <c r="Q5" s="766"/>
      <c r="R5" s="766">
        <v>2013</v>
      </c>
      <c r="S5" s="767" t="s">
        <v>5</v>
      </c>
    </row>
    <row r="6" spans="1:19" ht="14.4" customHeight="1" x14ac:dyDescent="0.3">
      <c r="A6" s="651" t="s">
        <v>5459</v>
      </c>
      <c r="B6" s="768"/>
      <c r="C6" s="620"/>
      <c r="D6" s="768"/>
      <c r="E6" s="620"/>
      <c r="F6" s="768">
        <v>608096</v>
      </c>
      <c r="G6" s="641"/>
      <c r="H6" s="768"/>
      <c r="I6" s="620"/>
      <c r="J6" s="768"/>
      <c r="K6" s="620"/>
      <c r="L6" s="768"/>
      <c r="M6" s="641"/>
      <c r="N6" s="768"/>
      <c r="O6" s="620"/>
      <c r="P6" s="768"/>
      <c r="Q6" s="620"/>
      <c r="R6" s="768"/>
      <c r="S6" s="671"/>
    </row>
    <row r="7" spans="1:19" ht="14.4" customHeight="1" thickBot="1" x14ac:dyDescent="0.35">
      <c r="A7" s="770" t="s">
        <v>5460</v>
      </c>
      <c r="B7" s="769">
        <v>810561</v>
      </c>
      <c r="C7" s="632">
        <v>1</v>
      </c>
      <c r="D7" s="769">
        <v>838297</v>
      </c>
      <c r="E7" s="632">
        <v>1.034218275984164</v>
      </c>
      <c r="F7" s="769">
        <v>250236</v>
      </c>
      <c r="G7" s="643">
        <v>0.30871951648302842</v>
      </c>
      <c r="H7" s="769"/>
      <c r="I7" s="632"/>
      <c r="J7" s="769"/>
      <c r="K7" s="632"/>
      <c r="L7" s="769"/>
      <c r="M7" s="643"/>
      <c r="N7" s="769"/>
      <c r="O7" s="632"/>
      <c r="P7" s="769"/>
      <c r="Q7" s="632"/>
      <c r="R7" s="769"/>
      <c r="S7" s="673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439" t="s">
        <v>250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4.4" customHeight="1" thickBot="1" x14ac:dyDescent="0.4">
      <c r="A2" s="580" t="s">
        <v>297</v>
      </c>
      <c r="B2" s="134"/>
      <c r="C2" s="134"/>
      <c r="D2" s="134"/>
      <c r="E2" s="356"/>
      <c r="F2" s="356"/>
      <c r="G2" s="134"/>
      <c r="H2" s="134"/>
      <c r="I2" s="356"/>
      <c r="J2" s="356"/>
      <c r="K2" s="134"/>
      <c r="L2" s="134"/>
      <c r="M2" s="356"/>
      <c r="N2" s="356"/>
      <c r="O2" s="360"/>
      <c r="P2" s="356"/>
    </row>
    <row r="3" spans="1:16" ht="14.4" customHeight="1" thickBot="1" x14ac:dyDescent="0.35">
      <c r="D3" s="209" t="s">
        <v>255</v>
      </c>
      <c r="E3" s="357">
        <f t="shared" ref="E3:N3" si="0">SUBTOTAL(9,E6:E1048576)</f>
        <v>1960</v>
      </c>
      <c r="F3" s="358">
        <f t="shared" si="0"/>
        <v>810561</v>
      </c>
      <c r="G3" s="135"/>
      <c r="H3" s="135"/>
      <c r="I3" s="358">
        <f t="shared" si="0"/>
        <v>2308</v>
      </c>
      <c r="J3" s="358">
        <f t="shared" si="0"/>
        <v>838297</v>
      </c>
      <c r="K3" s="135"/>
      <c r="L3" s="135"/>
      <c r="M3" s="358">
        <f t="shared" si="0"/>
        <v>2200</v>
      </c>
      <c r="N3" s="358">
        <f t="shared" si="0"/>
        <v>858332</v>
      </c>
      <c r="O3" s="136">
        <f>IF(F3=0,0,N3/F3)</f>
        <v>1.0589357247634663</v>
      </c>
      <c r="P3" s="359">
        <f>IF(M3=0,0,N3/M3)</f>
        <v>390.15090909090907</v>
      </c>
    </row>
    <row r="4" spans="1:16" ht="14.4" customHeight="1" x14ac:dyDescent="0.3">
      <c r="A4" s="520" t="s">
        <v>205</v>
      </c>
      <c r="B4" s="521" t="s">
        <v>206</v>
      </c>
      <c r="C4" s="522" t="s">
        <v>207</v>
      </c>
      <c r="D4" s="523" t="s">
        <v>166</v>
      </c>
      <c r="E4" s="524">
        <v>2011</v>
      </c>
      <c r="F4" s="525"/>
      <c r="G4" s="354"/>
      <c r="H4" s="354"/>
      <c r="I4" s="524">
        <v>2012</v>
      </c>
      <c r="J4" s="525"/>
      <c r="K4" s="354"/>
      <c r="L4" s="354"/>
      <c r="M4" s="524">
        <v>2013</v>
      </c>
      <c r="N4" s="525"/>
      <c r="O4" s="526" t="s">
        <v>5</v>
      </c>
      <c r="P4" s="519" t="s">
        <v>208</v>
      </c>
    </row>
    <row r="5" spans="1:16" ht="14.4" customHeight="1" thickBot="1" x14ac:dyDescent="0.35">
      <c r="A5" s="771"/>
      <c r="B5" s="772"/>
      <c r="C5" s="773"/>
      <c r="D5" s="774"/>
      <c r="E5" s="775" t="s">
        <v>176</v>
      </c>
      <c r="F5" s="776" t="s">
        <v>17</v>
      </c>
      <c r="G5" s="777"/>
      <c r="H5" s="777"/>
      <c r="I5" s="775" t="s">
        <v>176</v>
      </c>
      <c r="J5" s="776" t="s">
        <v>17</v>
      </c>
      <c r="K5" s="777"/>
      <c r="L5" s="777"/>
      <c r="M5" s="775" t="s">
        <v>176</v>
      </c>
      <c r="N5" s="776" t="s">
        <v>17</v>
      </c>
      <c r="O5" s="778"/>
      <c r="P5" s="779"/>
    </row>
    <row r="6" spans="1:16" ht="14.4" customHeight="1" x14ac:dyDescent="0.3">
      <c r="A6" s="619" t="s">
        <v>5461</v>
      </c>
      <c r="B6" s="620" t="s">
        <v>5462</v>
      </c>
      <c r="C6" s="620" t="s">
        <v>5463</v>
      </c>
      <c r="D6" s="620" t="s">
        <v>5464</v>
      </c>
      <c r="E6" s="623"/>
      <c r="F6" s="623"/>
      <c r="G6" s="620"/>
      <c r="H6" s="620"/>
      <c r="I6" s="623"/>
      <c r="J6" s="623"/>
      <c r="K6" s="620"/>
      <c r="L6" s="620"/>
      <c r="M6" s="623">
        <v>2</v>
      </c>
      <c r="N6" s="623">
        <v>112</v>
      </c>
      <c r="O6" s="641"/>
      <c r="P6" s="624">
        <v>56</v>
      </c>
    </row>
    <row r="7" spans="1:16" ht="14.4" customHeight="1" x14ac:dyDescent="0.3">
      <c r="A7" s="625" t="s">
        <v>5461</v>
      </c>
      <c r="B7" s="626" t="s">
        <v>5462</v>
      </c>
      <c r="C7" s="626" t="s">
        <v>5465</v>
      </c>
      <c r="D7" s="626" t="s">
        <v>5466</v>
      </c>
      <c r="E7" s="629"/>
      <c r="F7" s="629"/>
      <c r="G7" s="626"/>
      <c r="H7" s="626"/>
      <c r="I7" s="629"/>
      <c r="J7" s="629"/>
      <c r="K7" s="626"/>
      <c r="L7" s="626"/>
      <c r="M7" s="629">
        <v>27</v>
      </c>
      <c r="N7" s="629">
        <v>945</v>
      </c>
      <c r="O7" s="642"/>
      <c r="P7" s="630">
        <v>35</v>
      </c>
    </row>
    <row r="8" spans="1:16" ht="14.4" customHeight="1" x14ac:dyDescent="0.3">
      <c r="A8" s="625" t="s">
        <v>5461</v>
      </c>
      <c r="B8" s="626" t="s">
        <v>5462</v>
      </c>
      <c r="C8" s="626" t="s">
        <v>5467</v>
      </c>
      <c r="D8" s="626" t="s">
        <v>5468</v>
      </c>
      <c r="E8" s="629"/>
      <c r="F8" s="629"/>
      <c r="G8" s="626"/>
      <c r="H8" s="626"/>
      <c r="I8" s="629"/>
      <c r="J8" s="629"/>
      <c r="K8" s="626"/>
      <c r="L8" s="626"/>
      <c r="M8" s="629">
        <v>1</v>
      </c>
      <c r="N8" s="629">
        <v>30</v>
      </c>
      <c r="O8" s="642"/>
      <c r="P8" s="630">
        <v>30</v>
      </c>
    </row>
    <row r="9" spans="1:16" ht="14.4" customHeight="1" x14ac:dyDescent="0.3">
      <c r="A9" s="625" t="s">
        <v>5461</v>
      </c>
      <c r="B9" s="626" t="s">
        <v>5462</v>
      </c>
      <c r="C9" s="626" t="s">
        <v>5469</v>
      </c>
      <c r="D9" s="626" t="s">
        <v>5470</v>
      </c>
      <c r="E9" s="629"/>
      <c r="F9" s="629"/>
      <c r="G9" s="626"/>
      <c r="H9" s="626"/>
      <c r="I9" s="629"/>
      <c r="J9" s="629"/>
      <c r="K9" s="626"/>
      <c r="L9" s="626"/>
      <c r="M9" s="629">
        <v>1</v>
      </c>
      <c r="N9" s="629">
        <v>81</v>
      </c>
      <c r="O9" s="642"/>
      <c r="P9" s="630">
        <v>81</v>
      </c>
    </row>
    <row r="10" spans="1:16" ht="14.4" customHeight="1" x14ac:dyDescent="0.3">
      <c r="A10" s="625" t="s">
        <v>5461</v>
      </c>
      <c r="B10" s="626" t="s">
        <v>5462</v>
      </c>
      <c r="C10" s="626" t="s">
        <v>5471</v>
      </c>
      <c r="D10" s="626" t="s">
        <v>5472</v>
      </c>
      <c r="E10" s="629"/>
      <c r="F10" s="629"/>
      <c r="G10" s="626"/>
      <c r="H10" s="626"/>
      <c r="I10" s="629"/>
      <c r="J10" s="629"/>
      <c r="K10" s="626"/>
      <c r="L10" s="626"/>
      <c r="M10" s="629">
        <v>153</v>
      </c>
      <c r="N10" s="629">
        <v>5202</v>
      </c>
      <c r="O10" s="642"/>
      <c r="P10" s="630">
        <v>34</v>
      </c>
    </row>
    <row r="11" spans="1:16" ht="14.4" customHeight="1" x14ac:dyDescent="0.3">
      <c r="A11" s="625" t="s">
        <v>5461</v>
      </c>
      <c r="B11" s="626" t="s">
        <v>5462</v>
      </c>
      <c r="C11" s="626" t="s">
        <v>5473</v>
      </c>
      <c r="D11" s="626" t="s">
        <v>5474</v>
      </c>
      <c r="E11" s="629"/>
      <c r="F11" s="629"/>
      <c r="G11" s="626"/>
      <c r="H11" s="626"/>
      <c r="I11" s="629"/>
      <c r="J11" s="629"/>
      <c r="K11" s="626"/>
      <c r="L11" s="626"/>
      <c r="M11" s="629">
        <v>7</v>
      </c>
      <c r="N11" s="629">
        <v>4515</v>
      </c>
      <c r="O11" s="642"/>
      <c r="P11" s="630">
        <v>645</v>
      </c>
    </row>
    <row r="12" spans="1:16" ht="14.4" customHeight="1" x14ac:dyDescent="0.3">
      <c r="A12" s="625" t="s">
        <v>5461</v>
      </c>
      <c r="B12" s="626" t="s">
        <v>5462</v>
      </c>
      <c r="C12" s="626" t="s">
        <v>5475</v>
      </c>
      <c r="D12" s="626" t="s">
        <v>5476</v>
      </c>
      <c r="E12" s="629"/>
      <c r="F12" s="629"/>
      <c r="G12" s="626"/>
      <c r="H12" s="626"/>
      <c r="I12" s="629"/>
      <c r="J12" s="629"/>
      <c r="K12" s="626"/>
      <c r="L12" s="626"/>
      <c r="M12" s="629">
        <v>273</v>
      </c>
      <c r="N12" s="629">
        <v>89271</v>
      </c>
      <c r="O12" s="642"/>
      <c r="P12" s="630">
        <v>327</v>
      </c>
    </row>
    <row r="13" spans="1:16" ht="14.4" customHeight="1" x14ac:dyDescent="0.3">
      <c r="A13" s="625" t="s">
        <v>5461</v>
      </c>
      <c r="B13" s="626" t="s">
        <v>5462</v>
      </c>
      <c r="C13" s="626" t="s">
        <v>5477</v>
      </c>
      <c r="D13" s="626" t="s">
        <v>5478</v>
      </c>
      <c r="E13" s="629"/>
      <c r="F13" s="629"/>
      <c r="G13" s="626"/>
      <c r="H13" s="626"/>
      <c r="I13" s="629"/>
      <c r="J13" s="629"/>
      <c r="K13" s="626"/>
      <c r="L13" s="626"/>
      <c r="M13" s="629">
        <v>69</v>
      </c>
      <c r="N13" s="629">
        <v>11247</v>
      </c>
      <c r="O13" s="642"/>
      <c r="P13" s="630">
        <v>163</v>
      </c>
    </row>
    <row r="14" spans="1:16" ht="14.4" customHeight="1" x14ac:dyDescent="0.3">
      <c r="A14" s="625" t="s">
        <v>5461</v>
      </c>
      <c r="B14" s="626" t="s">
        <v>5462</v>
      </c>
      <c r="C14" s="626" t="s">
        <v>5479</v>
      </c>
      <c r="D14" s="626" t="s">
        <v>5480</v>
      </c>
      <c r="E14" s="629"/>
      <c r="F14" s="629"/>
      <c r="G14" s="626"/>
      <c r="H14" s="626"/>
      <c r="I14" s="629"/>
      <c r="J14" s="629"/>
      <c r="K14" s="626"/>
      <c r="L14" s="626"/>
      <c r="M14" s="629">
        <v>13</v>
      </c>
      <c r="N14" s="629">
        <v>1287</v>
      </c>
      <c r="O14" s="642"/>
      <c r="P14" s="630">
        <v>99</v>
      </c>
    </row>
    <row r="15" spans="1:16" ht="14.4" customHeight="1" x14ac:dyDescent="0.3">
      <c r="A15" s="625" t="s">
        <v>5461</v>
      </c>
      <c r="B15" s="626" t="s">
        <v>5462</v>
      </c>
      <c r="C15" s="626" t="s">
        <v>5481</v>
      </c>
      <c r="D15" s="626" t="s">
        <v>5482</v>
      </c>
      <c r="E15" s="629"/>
      <c r="F15" s="629"/>
      <c r="G15" s="626"/>
      <c r="H15" s="626"/>
      <c r="I15" s="629"/>
      <c r="J15" s="629"/>
      <c r="K15" s="626"/>
      <c r="L15" s="626"/>
      <c r="M15" s="629">
        <v>24</v>
      </c>
      <c r="N15" s="629">
        <v>22560</v>
      </c>
      <c r="O15" s="642"/>
      <c r="P15" s="630">
        <v>940</v>
      </c>
    </row>
    <row r="16" spans="1:16" ht="14.4" customHeight="1" x14ac:dyDescent="0.3">
      <c r="A16" s="625" t="s">
        <v>5461</v>
      </c>
      <c r="B16" s="626" t="s">
        <v>5462</v>
      </c>
      <c r="C16" s="626" t="s">
        <v>5483</v>
      </c>
      <c r="D16" s="626" t="s">
        <v>5484</v>
      </c>
      <c r="E16" s="629"/>
      <c r="F16" s="629"/>
      <c r="G16" s="626"/>
      <c r="H16" s="626"/>
      <c r="I16" s="629"/>
      <c r="J16" s="629"/>
      <c r="K16" s="626"/>
      <c r="L16" s="626"/>
      <c r="M16" s="629">
        <v>6</v>
      </c>
      <c r="N16" s="629">
        <v>2466</v>
      </c>
      <c r="O16" s="642"/>
      <c r="P16" s="630">
        <v>411</v>
      </c>
    </row>
    <row r="17" spans="1:16" ht="14.4" customHeight="1" x14ac:dyDescent="0.3">
      <c r="A17" s="625" t="s">
        <v>5461</v>
      </c>
      <c r="B17" s="626" t="s">
        <v>5462</v>
      </c>
      <c r="C17" s="626" t="s">
        <v>5485</v>
      </c>
      <c r="D17" s="626" t="s">
        <v>5486</v>
      </c>
      <c r="E17" s="629"/>
      <c r="F17" s="629"/>
      <c r="G17" s="626"/>
      <c r="H17" s="626"/>
      <c r="I17" s="629"/>
      <c r="J17" s="629"/>
      <c r="K17" s="626"/>
      <c r="L17" s="626"/>
      <c r="M17" s="629">
        <v>367</v>
      </c>
      <c r="N17" s="629">
        <v>359660</v>
      </c>
      <c r="O17" s="642"/>
      <c r="P17" s="630">
        <v>980</v>
      </c>
    </row>
    <row r="18" spans="1:16" ht="14.4" customHeight="1" x14ac:dyDescent="0.3">
      <c r="A18" s="625" t="s">
        <v>5461</v>
      </c>
      <c r="B18" s="626" t="s">
        <v>5462</v>
      </c>
      <c r="C18" s="626" t="s">
        <v>5487</v>
      </c>
      <c r="D18" s="626" t="s">
        <v>5488</v>
      </c>
      <c r="E18" s="629"/>
      <c r="F18" s="629"/>
      <c r="G18" s="626"/>
      <c r="H18" s="626"/>
      <c r="I18" s="629"/>
      <c r="J18" s="629"/>
      <c r="K18" s="626"/>
      <c r="L18" s="626"/>
      <c r="M18" s="629">
        <v>11</v>
      </c>
      <c r="N18" s="629">
        <v>5819</v>
      </c>
      <c r="O18" s="642"/>
      <c r="P18" s="630">
        <v>529</v>
      </c>
    </row>
    <row r="19" spans="1:16" ht="14.4" customHeight="1" x14ac:dyDescent="0.3">
      <c r="A19" s="625" t="s">
        <v>5461</v>
      </c>
      <c r="B19" s="626" t="s">
        <v>5462</v>
      </c>
      <c r="C19" s="626" t="s">
        <v>5489</v>
      </c>
      <c r="D19" s="626" t="s">
        <v>5490</v>
      </c>
      <c r="E19" s="629"/>
      <c r="F19" s="629"/>
      <c r="G19" s="626"/>
      <c r="H19" s="626"/>
      <c r="I19" s="629"/>
      <c r="J19" s="629"/>
      <c r="K19" s="626"/>
      <c r="L19" s="626"/>
      <c r="M19" s="629">
        <v>21</v>
      </c>
      <c r="N19" s="629">
        <v>40026</v>
      </c>
      <c r="O19" s="642"/>
      <c r="P19" s="630">
        <v>1906</v>
      </c>
    </row>
    <row r="20" spans="1:16" ht="14.4" customHeight="1" x14ac:dyDescent="0.3">
      <c r="A20" s="625" t="s">
        <v>5461</v>
      </c>
      <c r="B20" s="626" t="s">
        <v>5462</v>
      </c>
      <c r="C20" s="626" t="s">
        <v>5491</v>
      </c>
      <c r="D20" s="626" t="s">
        <v>5492</v>
      </c>
      <c r="E20" s="629"/>
      <c r="F20" s="629"/>
      <c r="G20" s="626"/>
      <c r="H20" s="626"/>
      <c r="I20" s="629"/>
      <c r="J20" s="629"/>
      <c r="K20" s="626"/>
      <c r="L20" s="626"/>
      <c r="M20" s="629">
        <v>29</v>
      </c>
      <c r="N20" s="629">
        <v>60233</v>
      </c>
      <c r="O20" s="642"/>
      <c r="P20" s="630">
        <v>2077</v>
      </c>
    </row>
    <row r="21" spans="1:16" ht="14.4" customHeight="1" x14ac:dyDescent="0.3">
      <c r="A21" s="625" t="s">
        <v>5461</v>
      </c>
      <c r="B21" s="626" t="s">
        <v>5462</v>
      </c>
      <c r="C21" s="626" t="s">
        <v>5493</v>
      </c>
      <c r="D21" s="626" t="s">
        <v>5494</v>
      </c>
      <c r="E21" s="629"/>
      <c r="F21" s="629"/>
      <c r="G21" s="626"/>
      <c r="H21" s="626"/>
      <c r="I21" s="629"/>
      <c r="J21" s="629"/>
      <c r="K21" s="626"/>
      <c r="L21" s="626"/>
      <c r="M21" s="629">
        <v>1</v>
      </c>
      <c r="N21" s="629">
        <v>487</v>
      </c>
      <c r="O21" s="642"/>
      <c r="P21" s="630">
        <v>487</v>
      </c>
    </row>
    <row r="22" spans="1:16" ht="14.4" customHeight="1" x14ac:dyDescent="0.3">
      <c r="A22" s="625" t="s">
        <v>5461</v>
      </c>
      <c r="B22" s="626" t="s">
        <v>5462</v>
      </c>
      <c r="C22" s="626" t="s">
        <v>5495</v>
      </c>
      <c r="D22" s="626" t="s">
        <v>5496</v>
      </c>
      <c r="E22" s="629"/>
      <c r="F22" s="629"/>
      <c r="G22" s="626"/>
      <c r="H22" s="626"/>
      <c r="I22" s="629"/>
      <c r="J22" s="629"/>
      <c r="K22" s="626"/>
      <c r="L22" s="626"/>
      <c r="M22" s="629">
        <v>5</v>
      </c>
      <c r="N22" s="629">
        <v>4155</v>
      </c>
      <c r="O22" s="642"/>
      <c r="P22" s="630">
        <v>831</v>
      </c>
    </row>
    <row r="23" spans="1:16" ht="14.4" customHeight="1" x14ac:dyDescent="0.3">
      <c r="A23" s="625" t="s">
        <v>5461</v>
      </c>
      <c r="B23" s="626" t="s">
        <v>5462</v>
      </c>
      <c r="C23" s="626" t="s">
        <v>5497</v>
      </c>
      <c r="D23" s="626" t="s">
        <v>5498</v>
      </c>
      <c r="E23" s="629"/>
      <c r="F23" s="629"/>
      <c r="G23" s="626"/>
      <c r="H23" s="626"/>
      <c r="I23" s="629"/>
      <c r="J23" s="629"/>
      <c r="K23" s="626"/>
      <c r="L23" s="626"/>
      <c r="M23" s="629">
        <v>134</v>
      </c>
      <c r="N23" s="629">
        <v>0</v>
      </c>
      <c r="O23" s="642"/>
      <c r="P23" s="630">
        <v>0</v>
      </c>
    </row>
    <row r="24" spans="1:16" ht="14.4" customHeight="1" x14ac:dyDescent="0.3">
      <c r="A24" s="625" t="s">
        <v>5499</v>
      </c>
      <c r="B24" s="626" t="s">
        <v>5462</v>
      </c>
      <c r="C24" s="626" t="s">
        <v>5463</v>
      </c>
      <c r="D24" s="626" t="s">
        <v>5464</v>
      </c>
      <c r="E24" s="629">
        <v>14</v>
      </c>
      <c r="F24" s="629">
        <v>798</v>
      </c>
      <c r="G24" s="626">
        <v>1</v>
      </c>
      <c r="H24" s="626">
        <v>57</v>
      </c>
      <c r="I24" s="629">
        <v>11</v>
      </c>
      <c r="J24" s="629">
        <v>627</v>
      </c>
      <c r="K24" s="626">
        <v>0.7857142857142857</v>
      </c>
      <c r="L24" s="626">
        <v>57</v>
      </c>
      <c r="M24" s="629">
        <v>9</v>
      </c>
      <c r="N24" s="629">
        <v>504</v>
      </c>
      <c r="O24" s="642">
        <v>0.63157894736842102</v>
      </c>
      <c r="P24" s="630">
        <v>56</v>
      </c>
    </row>
    <row r="25" spans="1:16" ht="14.4" customHeight="1" x14ac:dyDescent="0.3">
      <c r="A25" s="625" t="s">
        <v>5499</v>
      </c>
      <c r="B25" s="626" t="s">
        <v>5462</v>
      </c>
      <c r="C25" s="626" t="s">
        <v>5465</v>
      </c>
      <c r="D25" s="626" t="s">
        <v>5466</v>
      </c>
      <c r="E25" s="629">
        <v>125</v>
      </c>
      <c r="F25" s="629">
        <v>3125</v>
      </c>
      <c r="G25" s="626">
        <v>1</v>
      </c>
      <c r="H25" s="626">
        <v>25</v>
      </c>
      <c r="I25" s="629">
        <v>144</v>
      </c>
      <c r="J25" s="629">
        <v>3600</v>
      </c>
      <c r="K25" s="626">
        <v>1.1519999999999999</v>
      </c>
      <c r="L25" s="626">
        <v>25</v>
      </c>
      <c r="M25" s="629">
        <v>127</v>
      </c>
      <c r="N25" s="629">
        <v>4445</v>
      </c>
      <c r="O25" s="642">
        <v>1.4224000000000001</v>
      </c>
      <c r="P25" s="630">
        <v>35</v>
      </c>
    </row>
    <row r="26" spans="1:16" ht="14.4" customHeight="1" x14ac:dyDescent="0.3">
      <c r="A26" s="625" t="s">
        <v>5499</v>
      </c>
      <c r="B26" s="626" t="s">
        <v>5462</v>
      </c>
      <c r="C26" s="626" t="s">
        <v>5467</v>
      </c>
      <c r="D26" s="626" t="s">
        <v>5468</v>
      </c>
      <c r="E26" s="629">
        <v>1</v>
      </c>
      <c r="F26" s="629">
        <v>19</v>
      </c>
      <c r="G26" s="626">
        <v>1</v>
      </c>
      <c r="H26" s="626">
        <v>19</v>
      </c>
      <c r="I26" s="629">
        <v>1</v>
      </c>
      <c r="J26" s="629">
        <v>19</v>
      </c>
      <c r="K26" s="626">
        <v>1</v>
      </c>
      <c r="L26" s="626">
        <v>19</v>
      </c>
      <c r="M26" s="629">
        <v>1</v>
      </c>
      <c r="N26" s="629">
        <v>30</v>
      </c>
      <c r="O26" s="642">
        <v>1.5789473684210527</v>
      </c>
      <c r="P26" s="630">
        <v>30</v>
      </c>
    </row>
    <row r="27" spans="1:16" ht="14.4" customHeight="1" x14ac:dyDescent="0.3">
      <c r="A27" s="625" t="s">
        <v>5499</v>
      </c>
      <c r="B27" s="626" t="s">
        <v>5462</v>
      </c>
      <c r="C27" s="626" t="s">
        <v>5469</v>
      </c>
      <c r="D27" s="626" t="s">
        <v>5470</v>
      </c>
      <c r="E27" s="629">
        <v>2</v>
      </c>
      <c r="F27" s="629">
        <v>150</v>
      </c>
      <c r="G27" s="626">
        <v>1</v>
      </c>
      <c r="H27" s="626">
        <v>75</v>
      </c>
      <c r="I27" s="629">
        <v>5</v>
      </c>
      <c r="J27" s="629">
        <v>375</v>
      </c>
      <c r="K27" s="626">
        <v>2.5</v>
      </c>
      <c r="L27" s="626">
        <v>75</v>
      </c>
      <c r="M27" s="629">
        <v>3</v>
      </c>
      <c r="N27" s="629">
        <v>243</v>
      </c>
      <c r="O27" s="642">
        <v>1.62</v>
      </c>
      <c r="P27" s="630">
        <v>81</v>
      </c>
    </row>
    <row r="28" spans="1:16" ht="14.4" customHeight="1" x14ac:dyDescent="0.3">
      <c r="A28" s="625" t="s">
        <v>5499</v>
      </c>
      <c r="B28" s="626" t="s">
        <v>5462</v>
      </c>
      <c r="C28" s="626" t="s">
        <v>5500</v>
      </c>
      <c r="D28" s="626" t="s">
        <v>5501</v>
      </c>
      <c r="E28" s="629">
        <v>1</v>
      </c>
      <c r="F28" s="629">
        <v>90</v>
      </c>
      <c r="G28" s="626">
        <v>1</v>
      </c>
      <c r="H28" s="626">
        <v>90</v>
      </c>
      <c r="I28" s="629">
        <v>3</v>
      </c>
      <c r="J28" s="629">
        <v>270</v>
      </c>
      <c r="K28" s="626">
        <v>3</v>
      </c>
      <c r="L28" s="626">
        <v>90</v>
      </c>
      <c r="M28" s="629">
        <v>3</v>
      </c>
      <c r="N28" s="629">
        <v>240</v>
      </c>
      <c r="O28" s="642">
        <v>2.6666666666666665</v>
      </c>
      <c r="P28" s="630">
        <v>80</v>
      </c>
    </row>
    <row r="29" spans="1:16" ht="14.4" customHeight="1" x14ac:dyDescent="0.3">
      <c r="A29" s="625" t="s">
        <v>5499</v>
      </c>
      <c r="B29" s="626" t="s">
        <v>5462</v>
      </c>
      <c r="C29" s="626" t="s">
        <v>5502</v>
      </c>
      <c r="D29" s="626" t="s">
        <v>5503</v>
      </c>
      <c r="E29" s="629">
        <v>3</v>
      </c>
      <c r="F29" s="629">
        <v>393</v>
      </c>
      <c r="G29" s="626">
        <v>1</v>
      </c>
      <c r="H29" s="626">
        <v>131</v>
      </c>
      <c r="I29" s="629">
        <v>6</v>
      </c>
      <c r="J29" s="629">
        <v>786</v>
      </c>
      <c r="K29" s="626">
        <v>2</v>
      </c>
      <c r="L29" s="626">
        <v>131</v>
      </c>
      <c r="M29" s="629">
        <v>6</v>
      </c>
      <c r="N29" s="629">
        <v>618</v>
      </c>
      <c r="O29" s="642">
        <v>1.5725190839694656</v>
      </c>
      <c r="P29" s="630">
        <v>103</v>
      </c>
    </row>
    <row r="30" spans="1:16" ht="14.4" customHeight="1" x14ac:dyDescent="0.3">
      <c r="A30" s="625" t="s">
        <v>5499</v>
      </c>
      <c r="B30" s="626" t="s">
        <v>5462</v>
      </c>
      <c r="C30" s="626" t="s">
        <v>5471</v>
      </c>
      <c r="D30" s="626" t="s">
        <v>5472</v>
      </c>
      <c r="E30" s="629">
        <v>260</v>
      </c>
      <c r="F30" s="629">
        <v>8840</v>
      </c>
      <c r="G30" s="626">
        <v>1</v>
      </c>
      <c r="H30" s="626">
        <v>34</v>
      </c>
      <c r="I30" s="629">
        <v>409</v>
      </c>
      <c r="J30" s="629">
        <v>13906</v>
      </c>
      <c r="K30" s="626">
        <v>1.573076923076923</v>
      </c>
      <c r="L30" s="626">
        <v>34</v>
      </c>
      <c r="M30" s="629">
        <v>152</v>
      </c>
      <c r="N30" s="629">
        <v>5168</v>
      </c>
      <c r="O30" s="642">
        <v>0.58461538461538465</v>
      </c>
      <c r="P30" s="630">
        <v>34</v>
      </c>
    </row>
    <row r="31" spans="1:16" ht="14.4" customHeight="1" x14ac:dyDescent="0.3">
      <c r="A31" s="625" t="s">
        <v>5499</v>
      </c>
      <c r="B31" s="626" t="s">
        <v>5462</v>
      </c>
      <c r="C31" s="626" t="s">
        <v>5504</v>
      </c>
      <c r="D31" s="626" t="s">
        <v>5505</v>
      </c>
      <c r="E31" s="629">
        <v>10</v>
      </c>
      <c r="F31" s="629">
        <v>2030</v>
      </c>
      <c r="G31" s="626">
        <v>1</v>
      </c>
      <c r="H31" s="626">
        <v>203</v>
      </c>
      <c r="I31" s="629">
        <v>6</v>
      </c>
      <c r="J31" s="629">
        <v>1230</v>
      </c>
      <c r="K31" s="626">
        <v>0.60591133004926112</v>
      </c>
      <c r="L31" s="626">
        <v>205</v>
      </c>
      <c r="M31" s="629">
        <v>1</v>
      </c>
      <c r="N31" s="629">
        <v>206</v>
      </c>
      <c r="O31" s="642">
        <v>0.10147783251231528</v>
      </c>
      <c r="P31" s="630">
        <v>206</v>
      </c>
    </row>
    <row r="32" spans="1:16" ht="14.4" customHeight="1" x14ac:dyDescent="0.3">
      <c r="A32" s="625" t="s">
        <v>5499</v>
      </c>
      <c r="B32" s="626" t="s">
        <v>5462</v>
      </c>
      <c r="C32" s="626" t="s">
        <v>5506</v>
      </c>
      <c r="D32" s="626" t="s">
        <v>5507</v>
      </c>
      <c r="E32" s="629">
        <v>1</v>
      </c>
      <c r="F32" s="629">
        <v>281</v>
      </c>
      <c r="G32" s="626">
        <v>1</v>
      </c>
      <c r="H32" s="626">
        <v>281</v>
      </c>
      <c r="I32" s="629"/>
      <c r="J32" s="629"/>
      <c r="K32" s="626"/>
      <c r="L32" s="626"/>
      <c r="M32" s="629"/>
      <c r="N32" s="629"/>
      <c r="O32" s="642"/>
      <c r="P32" s="630"/>
    </row>
    <row r="33" spans="1:16" ht="14.4" customHeight="1" x14ac:dyDescent="0.3">
      <c r="A33" s="625" t="s">
        <v>5499</v>
      </c>
      <c r="B33" s="626" t="s">
        <v>5462</v>
      </c>
      <c r="C33" s="626" t="s">
        <v>5508</v>
      </c>
      <c r="D33" s="626" t="s">
        <v>5509</v>
      </c>
      <c r="E33" s="629"/>
      <c r="F33" s="629"/>
      <c r="G33" s="626"/>
      <c r="H33" s="626"/>
      <c r="I33" s="629">
        <v>2</v>
      </c>
      <c r="J33" s="629">
        <v>1288</v>
      </c>
      <c r="K33" s="626"/>
      <c r="L33" s="626">
        <v>644</v>
      </c>
      <c r="M33" s="629"/>
      <c r="N33" s="629"/>
      <c r="O33" s="642"/>
      <c r="P33" s="630"/>
    </row>
    <row r="34" spans="1:16" ht="14.4" customHeight="1" x14ac:dyDescent="0.3">
      <c r="A34" s="625" t="s">
        <v>5499</v>
      </c>
      <c r="B34" s="626" t="s">
        <v>5462</v>
      </c>
      <c r="C34" s="626" t="s">
        <v>5510</v>
      </c>
      <c r="D34" s="626" t="s">
        <v>5511</v>
      </c>
      <c r="E34" s="629">
        <v>18</v>
      </c>
      <c r="F34" s="629">
        <v>7758</v>
      </c>
      <c r="G34" s="626">
        <v>1</v>
      </c>
      <c r="H34" s="626">
        <v>431</v>
      </c>
      <c r="I34" s="629">
        <v>22</v>
      </c>
      <c r="J34" s="629">
        <v>9526</v>
      </c>
      <c r="K34" s="626">
        <v>1.2278937870585203</v>
      </c>
      <c r="L34" s="626">
        <v>433</v>
      </c>
      <c r="M34" s="629">
        <v>8</v>
      </c>
      <c r="N34" s="629">
        <v>2616</v>
      </c>
      <c r="O34" s="642">
        <v>0.33720030935808198</v>
      </c>
      <c r="P34" s="630">
        <v>327</v>
      </c>
    </row>
    <row r="35" spans="1:16" ht="14.4" customHeight="1" x14ac:dyDescent="0.3">
      <c r="A35" s="625" t="s">
        <v>5499</v>
      </c>
      <c r="B35" s="626" t="s">
        <v>5462</v>
      </c>
      <c r="C35" s="626" t="s">
        <v>5473</v>
      </c>
      <c r="D35" s="626" t="s">
        <v>5474</v>
      </c>
      <c r="E35" s="629">
        <v>8</v>
      </c>
      <c r="F35" s="629">
        <v>5352</v>
      </c>
      <c r="G35" s="626">
        <v>1</v>
      </c>
      <c r="H35" s="626">
        <v>669</v>
      </c>
      <c r="I35" s="629">
        <v>4</v>
      </c>
      <c r="J35" s="629">
        <v>2684</v>
      </c>
      <c r="K35" s="626">
        <v>0.50149476831091178</v>
      </c>
      <c r="L35" s="626">
        <v>671</v>
      </c>
      <c r="M35" s="629">
        <v>1</v>
      </c>
      <c r="N35" s="629">
        <v>645</v>
      </c>
      <c r="O35" s="642">
        <v>0.12051569506726457</v>
      </c>
      <c r="P35" s="630">
        <v>645</v>
      </c>
    </row>
    <row r="36" spans="1:16" ht="14.4" customHeight="1" x14ac:dyDescent="0.3">
      <c r="A36" s="625" t="s">
        <v>5499</v>
      </c>
      <c r="B36" s="626" t="s">
        <v>5462</v>
      </c>
      <c r="C36" s="626" t="s">
        <v>5475</v>
      </c>
      <c r="D36" s="626" t="s">
        <v>5476</v>
      </c>
      <c r="E36" s="629">
        <v>339</v>
      </c>
      <c r="F36" s="629">
        <v>119667</v>
      </c>
      <c r="G36" s="626">
        <v>1</v>
      </c>
      <c r="H36" s="626">
        <v>353</v>
      </c>
      <c r="I36" s="629">
        <v>392</v>
      </c>
      <c r="J36" s="629">
        <v>139160</v>
      </c>
      <c r="K36" s="626">
        <v>1.1628936966749397</v>
      </c>
      <c r="L36" s="626">
        <v>355</v>
      </c>
      <c r="M36" s="629">
        <v>113</v>
      </c>
      <c r="N36" s="629">
        <v>36951</v>
      </c>
      <c r="O36" s="642">
        <v>0.30878186968838528</v>
      </c>
      <c r="P36" s="630">
        <v>327</v>
      </c>
    </row>
    <row r="37" spans="1:16" ht="14.4" customHeight="1" x14ac:dyDescent="0.3">
      <c r="A37" s="625" t="s">
        <v>5499</v>
      </c>
      <c r="B37" s="626" t="s">
        <v>5462</v>
      </c>
      <c r="C37" s="626" t="s">
        <v>5477</v>
      </c>
      <c r="D37" s="626" t="s">
        <v>5478</v>
      </c>
      <c r="E37" s="629">
        <v>76</v>
      </c>
      <c r="F37" s="629">
        <v>13452</v>
      </c>
      <c r="G37" s="626">
        <v>1</v>
      </c>
      <c r="H37" s="626">
        <v>177</v>
      </c>
      <c r="I37" s="629">
        <v>89</v>
      </c>
      <c r="J37" s="629">
        <v>15753</v>
      </c>
      <c r="K37" s="626">
        <v>1.1710526315789473</v>
      </c>
      <c r="L37" s="626">
        <v>177</v>
      </c>
      <c r="M37" s="629">
        <v>17</v>
      </c>
      <c r="N37" s="629">
        <v>2771</v>
      </c>
      <c r="O37" s="642">
        <v>0.20599167410050551</v>
      </c>
      <c r="P37" s="630">
        <v>163</v>
      </c>
    </row>
    <row r="38" spans="1:16" ht="14.4" customHeight="1" x14ac:dyDescent="0.3">
      <c r="A38" s="625" t="s">
        <v>5499</v>
      </c>
      <c r="B38" s="626" t="s">
        <v>5462</v>
      </c>
      <c r="C38" s="626" t="s">
        <v>5481</v>
      </c>
      <c r="D38" s="626" t="s">
        <v>5482</v>
      </c>
      <c r="E38" s="629">
        <v>30</v>
      </c>
      <c r="F38" s="629">
        <v>28050</v>
      </c>
      <c r="G38" s="626">
        <v>1</v>
      </c>
      <c r="H38" s="626">
        <v>935</v>
      </c>
      <c r="I38" s="629">
        <v>18</v>
      </c>
      <c r="J38" s="629">
        <v>16866</v>
      </c>
      <c r="K38" s="626">
        <v>0.60128342245989308</v>
      </c>
      <c r="L38" s="626">
        <v>937</v>
      </c>
      <c r="M38" s="629">
        <v>14</v>
      </c>
      <c r="N38" s="629">
        <v>13160</v>
      </c>
      <c r="O38" s="642">
        <v>0.46916221033868094</v>
      </c>
      <c r="P38" s="630">
        <v>940</v>
      </c>
    </row>
    <row r="39" spans="1:16" ht="14.4" customHeight="1" x14ac:dyDescent="0.3">
      <c r="A39" s="625" t="s">
        <v>5499</v>
      </c>
      <c r="B39" s="626" t="s">
        <v>5462</v>
      </c>
      <c r="C39" s="626" t="s">
        <v>5483</v>
      </c>
      <c r="D39" s="626" t="s">
        <v>5484</v>
      </c>
      <c r="E39" s="629">
        <v>5</v>
      </c>
      <c r="F39" s="629">
        <v>2040</v>
      </c>
      <c r="G39" s="626">
        <v>1</v>
      </c>
      <c r="H39" s="626">
        <v>408</v>
      </c>
      <c r="I39" s="629">
        <v>16</v>
      </c>
      <c r="J39" s="629">
        <v>6560</v>
      </c>
      <c r="K39" s="626">
        <v>3.215686274509804</v>
      </c>
      <c r="L39" s="626">
        <v>410</v>
      </c>
      <c r="M39" s="629">
        <v>4</v>
      </c>
      <c r="N39" s="629">
        <v>1644</v>
      </c>
      <c r="O39" s="642">
        <v>0.80588235294117649</v>
      </c>
      <c r="P39" s="630">
        <v>411</v>
      </c>
    </row>
    <row r="40" spans="1:16" ht="14.4" customHeight="1" x14ac:dyDescent="0.3">
      <c r="A40" s="625" t="s">
        <v>5499</v>
      </c>
      <c r="B40" s="626" t="s">
        <v>5462</v>
      </c>
      <c r="C40" s="626" t="s">
        <v>5485</v>
      </c>
      <c r="D40" s="626" t="s">
        <v>5486</v>
      </c>
      <c r="E40" s="629">
        <v>510</v>
      </c>
      <c r="F40" s="629">
        <v>497760</v>
      </c>
      <c r="G40" s="626">
        <v>1</v>
      </c>
      <c r="H40" s="626">
        <v>976</v>
      </c>
      <c r="I40" s="629">
        <v>546</v>
      </c>
      <c r="J40" s="629">
        <v>533988</v>
      </c>
      <c r="K40" s="626">
        <v>1.0727820636451302</v>
      </c>
      <c r="L40" s="626">
        <v>978</v>
      </c>
      <c r="M40" s="629">
        <v>133</v>
      </c>
      <c r="N40" s="629">
        <v>130340</v>
      </c>
      <c r="O40" s="642">
        <v>0.2618531018964963</v>
      </c>
      <c r="P40" s="630">
        <v>980</v>
      </c>
    </row>
    <row r="41" spans="1:16" ht="14.4" customHeight="1" x14ac:dyDescent="0.3">
      <c r="A41" s="625" t="s">
        <v>5499</v>
      </c>
      <c r="B41" s="626" t="s">
        <v>5462</v>
      </c>
      <c r="C41" s="626" t="s">
        <v>5487</v>
      </c>
      <c r="D41" s="626" t="s">
        <v>5488</v>
      </c>
      <c r="E41" s="629">
        <v>2</v>
      </c>
      <c r="F41" s="629">
        <v>1056</v>
      </c>
      <c r="G41" s="626">
        <v>1</v>
      </c>
      <c r="H41" s="626">
        <v>528</v>
      </c>
      <c r="I41" s="629">
        <v>1</v>
      </c>
      <c r="J41" s="629">
        <v>528</v>
      </c>
      <c r="K41" s="626">
        <v>0.5</v>
      </c>
      <c r="L41" s="626">
        <v>528</v>
      </c>
      <c r="M41" s="629">
        <v>9</v>
      </c>
      <c r="N41" s="629">
        <v>4761</v>
      </c>
      <c r="O41" s="642">
        <v>4.5085227272727275</v>
      </c>
      <c r="P41" s="630">
        <v>529</v>
      </c>
    </row>
    <row r="42" spans="1:16" ht="14.4" customHeight="1" x14ac:dyDescent="0.3">
      <c r="A42" s="625" t="s">
        <v>5499</v>
      </c>
      <c r="B42" s="626" t="s">
        <v>5462</v>
      </c>
      <c r="C42" s="626" t="s">
        <v>5489</v>
      </c>
      <c r="D42" s="626" t="s">
        <v>5490</v>
      </c>
      <c r="E42" s="629">
        <v>50</v>
      </c>
      <c r="F42" s="629">
        <v>95100</v>
      </c>
      <c r="G42" s="626">
        <v>1</v>
      </c>
      <c r="H42" s="626">
        <v>1902</v>
      </c>
      <c r="I42" s="629">
        <v>29</v>
      </c>
      <c r="J42" s="629">
        <v>55216</v>
      </c>
      <c r="K42" s="626">
        <v>0.58060988433228178</v>
      </c>
      <c r="L42" s="626">
        <v>1904</v>
      </c>
      <c r="M42" s="629">
        <v>6</v>
      </c>
      <c r="N42" s="629">
        <v>11436</v>
      </c>
      <c r="O42" s="642">
        <v>0.12025236593059938</v>
      </c>
      <c r="P42" s="630">
        <v>1906</v>
      </c>
    </row>
    <row r="43" spans="1:16" ht="14.4" customHeight="1" x14ac:dyDescent="0.3">
      <c r="A43" s="625" t="s">
        <v>5499</v>
      </c>
      <c r="B43" s="626" t="s">
        <v>5462</v>
      </c>
      <c r="C43" s="626" t="s">
        <v>5491</v>
      </c>
      <c r="D43" s="626" t="s">
        <v>5492</v>
      </c>
      <c r="E43" s="629">
        <v>6</v>
      </c>
      <c r="F43" s="629">
        <v>12426</v>
      </c>
      <c r="G43" s="626">
        <v>1</v>
      </c>
      <c r="H43" s="626">
        <v>2071</v>
      </c>
      <c r="I43" s="629">
        <v>9</v>
      </c>
      <c r="J43" s="629">
        <v>18657</v>
      </c>
      <c r="K43" s="626">
        <v>1.5014485755673588</v>
      </c>
      <c r="L43" s="626">
        <v>2073</v>
      </c>
      <c r="M43" s="629">
        <v>11</v>
      </c>
      <c r="N43" s="629">
        <v>22847</v>
      </c>
      <c r="O43" s="642">
        <v>1.8386447770803154</v>
      </c>
      <c r="P43" s="630">
        <v>2077</v>
      </c>
    </row>
    <row r="44" spans="1:16" ht="14.4" customHeight="1" x14ac:dyDescent="0.3">
      <c r="A44" s="625" t="s">
        <v>5499</v>
      </c>
      <c r="B44" s="626" t="s">
        <v>5462</v>
      </c>
      <c r="C44" s="626" t="s">
        <v>5512</v>
      </c>
      <c r="D44" s="626" t="s">
        <v>5513</v>
      </c>
      <c r="E44" s="629">
        <v>2</v>
      </c>
      <c r="F44" s="629">
        <v>2054</v>
      </c>
      <c r="G44" s="626">
        <v>1</v>
      </c>
      <c r="H44" s="626">
        <v>1027</v>
      </c>
      <c r="I44" s="629">
        <v>6</v>
      </c>
      <c r="J44" s="629">
        <v>6174</v>
      </c>
      <c r="K44" s="626">
        <v>3.0058422590068159</v>
      </c>
      <c r="L44" s="626">
        <v>1029</v>
      </c>
      <c r="M44" s="629"/>
      <c r="N44" s="629"/>
      <c r="O44" s="642"/>
      <c r="P44" s="630"/>
    </row>
    <row r="45" spans="1:16" ht="14.4" customHeight="1" x14ac:dyDescent="0.3">
      <c r="A45" s="625" t="s">
        <v>5499</v>
      </c>
      <c r="B45" s="626" t="s">
        <v>5462</v>
      </c>
      <c r="C45" s="626" t="s">
        <v>5514</v>
      </c>
      <c r="D45" s="626" t="s">
        <v>5507</v>
      </c>
      <c r="E45" s="629">
        <v>4</v>
      </c>
      <c r="F45" s="629">
        <v>692</v>
      </c>
      <c r="G45" s="626">
        <v>1</v>
      </c>
      <c r="H45" s="626">
        <v>173</v>
      </c>
      <c r="I45" s="629">
        <v>2</v>
      </c>
      <c r="J45" s="629">
        <v>348</v>
      </c>
      <c r="K45" s="626">
        <v>0.50289017341040465</v>
      </c>
      <c r="L45" s="626">
        <v>174</v>
      </c>
      <c r="M45" s="629"/>
      <c r="N45" s="629"/>
      <c r="O45" s="642"/>
      <c r="P45" s="630"/>
    </row>
    <row r="46" spans="1:16" ht="14.4" customHeight="1" x14ac:dyDescent="0.3">
      <c r="A46" s="625" t="s">
        <v>5499</v>
      </c>
      <c r="B46" s="626" t="s">
        <v>5462</v>
      </c>
      <c r="C46" s="626" t="s">
        <v>5515</v>
      </c>
      <c r="D46" s="626" t="s">
        <v>5507</v>
      </c>
      <c r="E46" s="629">
        <v>3</v>
      </c>
      <c r="F46" s="629">
        <v>258</v>
      </c>
      <c r="G46" s="626">
        <v>1</v>
      </c>
      <c r="H46" s="626">
        <v>86</v>
      </c>
      <c r="I46" s="629">
        <v>1</v>
      </c>
      <c r="J46" s="629">
        <v>87</v>
      </c>
      <c r="K46" s="626">
        <v>0.33720930232558138</v>
      </c>
      <c r="L46" s="626">
        <v>87</v>
      </c>
      <c r="M46" s="629"/>
      <c r="N46" s="629"/>
      <c r="O46" s="642"/>
      <c r="P46" s="630"/>
    </row>
    <row r="47" spans="1:16" ht="14.4" customHeight="1" x14ac:dyDescent="0.3">
      <c r="A47" s="625" t="s">
        <v>5499</v>
      </c>
      <c r="B47" s="626" t="s">
        <v>5462</v>
      </c>
      <c r="C47" s="626" t="s">
        <v>5516</v>
      </c>
      <c r="D47" s="626" t="s">
        <v>5517</v>
      </c>
      <c r="E47" s="629"/>
      <c r="F47" s="629"/>
      <c r="G47" s="626"/>
      <c r="H47" s="626"/>
      <c r="I47" s="629"/>
      <c r="J47" s="629"/>
      <c r="K47" s="626"/>
      <c r="L47" s="626"/>
      <c r="M47" s="629">
        <v>1</v>
      </c>
      <c r="N47" s="629">
        <v>344</v>
      </c>
      <c r="O47" s="642"/>
      <c r="P47" s="630">
        <v>344</v>
      </c>
    </row>
    <row r="48" spans="1:16" ht="14.4" customHeight="1" x14ac:dyDescent="0.3">
      <c r="A48" s="625" t="s">
        <v>5499</v>
      </c>
      <c r="B48" s="626" t="s">
        <v>5462</v>
      </c>
      <c r="C48" s="626" t="s">
        <v>5518</v>
      </c>
      <c r="D48" s="626" t="s">
        <v>5519</v>
      </c>
      <c r="E48" s="629">
        <v>14</v>
      </c>
      <c r="F48" s="629">
        <v>1736</v>
      </c>
      <c r="G48" s="626">
        <v>1</v>
      </c>
      <c r="H48" s="626">
        <v>124</v>
      </c>
      <c r="I48" s="629">
        <v>29</v>
      </c>
      <c r="J48" s="629">
        <v>3625</v>
      </c>
      <c r="K48" s="626">
        <v>2.0881336405529956</v>
      </c>
      <c r="L48" s="626">
        <v>125</v>
      </c>
      <c r="M48" s="629">
        <v>9</v>
      </c>
      <c r="N48" s="629">
        <v>1044</v>
      </c>
      <c r="O48" s="642">
        <v>0.60138248847926268</v>
      </c>
      <c r="P48" s="630">
        <v>116</v>
      </c>
    </row>
    <row r="49" spans="1:16" ht="14.4" customHeight="1" x14ac:dyDescent="0.3">
      <c r="A49" s="625" t="s">
        <v>5499</v>
      </c>
      <c r="B49" s="626" t="s">
        <v>5462</v>
      </c>
      <c r="C49" s="626" t="s">
        <v>5520</v>
      </c>
      <c r="D49" s="626" t="s">
        <v>5521</v>
      </c>
      <c r="E49" s="629"/>
      <c r="F49" s="629"/>
      <c r="G49" s="626"/>
      <c r="H49" s="626"/>
      <c r="I49" s="629"/>
      <c r="J49" s="629"/>
      <c r="K49" s="626"/>
      <c r="L49" s="626"/>
      <c r="M49" s="629">
        <v>1</v>
      </c>
      <c r="N49" s="629">
        <v>628</v>
      </c>
      <c r="O49" s="642"/>
      <c r="P49" s="630">
        <v>628</v>
      </c>
    </row>
    <row r="50" spans="1:16" ht="14.4" customHeight="1" x14ac:dyDescent="0.3">
      <c r="A50" s="625" t="s">
        <v>5499</v>
      </c>
      <c r="B50" s="626" t="s">
        <v>5462</v>
      </c>
      <c r="C50" s="626" t="s">
        <v>5522</v>
      </c>
      <c r="D50" s="626" t="s">
        <v>5523</v>
      </c>
      <c r="E50" s="629"/>
      <c r="F50" s="629"/>
      <c r="G50" s="626"/>
      <c r="H50" s="626"/>
      <c r="I50" s="629"/>
      <c r="J50" s="629"/>
      <c r="K50" s="626"/>
      <c r="L50" s="626"/>
      <c r="M50" s="629">
        <v>1</v>
      </c>
      <c r="N50" s="629">
        <v>431</v>
      </c>
      <c r="O50" s="642"/>
      <c r="P50" s="630">
        <v>431</v>
      </c>
    </row>
    <row r="51" spans="1:16" ht="14.4" customHeight="1" x14ac:dyDescent="0.3">
      <c r="A51" s="625" t="s">
        <v>5499</v>
      </c>
      <c r="B51" s="626" t="s">
        <v>5462</v>
      </c>
      <c r="C51" s="626" t="s">
        <v>5524</v>
      </c>
      <c r="D51" s="626" t="s">
        <v>5525</v>
      </c>
      <c r="E51" s="629"/>
      <c r="F51" s="629"/>
      <c r="G51" s="626"/>
      <c r="H51" s="626"/>
      <c r="I51" s="629"/>
      <c r="J51" s="629"/>
      <c r="K51" s="626"/>
      <c r="L51" s="626"/>
      <c r="M51" s="629">
        <v>2</v>
      </c>
      <c r="N51" s="629">
        <v>688</v>
      </c>
      <c r="O51" s="642"/>
      <c r="P51" s="630">
        <v>344</v>
      </c>
    </row>
    <row r="52" spans="1:16" ht="14.4" customHeight="1" x14ac:dyDescent="0.3">
      <c r="A52" s="625" t="s">
        <v>5499</v>
      </c>
      <c r="B52" s="626" t="s">
        <v>5462</v>
      </c>
      <c r="C52" s="626" t="s">
        <v>5526</v>
      </c>
      <c r="D52" s="626" t="s">
        <v>5527</v>
      </c>
      <c r="E52" s="629"/>
      <c r="F52" s="629"/>
      <c r="G52" s="626"/>
      <c r="H52" s="626"/>
      <c r="I52" s="629"/>
      <c r="J52" s="629"/>
      <c r="K52" s="626"/>
      <c r="L52" s="626"/>
      <c r="M52" s="629">
        <v>23</v>
      </c>
      <c r="N52" s="629">
        <v>2668</v>
      </c>
      <c r="O52" s="642"/>
      <c r="P52" s="630">
        <v>116</v>
      </c>
    </row>
    <row r="53" spans="1:16" ht="14.4" customHeight="1" x14ac:dyDescent="0.3">
      <c r="A53" s="625" t="s">
        <v>5499</v>
      </c>
      <c r="B53" s="626" t="s">
        <v>5462</v>
      </c>
      <c r="C53" s="626" t="s">
        <v>5528</v>
      </c>
      <c r="D53" s="626" t="s">
        <v>5529</v>
      </c>
      <c r="E53" s="629">
        <v>2</v>
      </c>
      <c r="F53" s="629">
        <v>818</v>
      </c>
      <c r="G53" s="626">
        <v>1</v>
      </c>
      <c r="H53" s="626">
        <v>409</v>
      </c>
      <c r="I53" s="629">
        <v>5</v>
      </c>
      <c r="J53" s="629">
        <v>2050</v>
      </c>
      <c r="K53" s="626">
        <v>2.5061124694376526</v>
      </c>
      <c r="L53" s="626">
        <v>410</v>
      </c>
      <c r="M53" s="629">
        <v>2</v>
      </c>
      <c r="N53" s="629">
        <v>822</v>
      </c>
      <c r="O53" s="642">
        <v>1.0048899755501222</v>
      </c>
      <c r="P53" s="630">
        <v>411</v>
      </c>
    </row>
    <row r="54" spans="1:16" ht="14.4" customHeight="1" x14ac:dyDescent="0.3">
      <c r="A54" s="625" t="s">
        <v>5499</v>
      </c>
      <c r="B54" s="626" t="s">
        <v>5462</v>
      </c>
      <c r="C54" s="626" t="s">
        <v>5495</v>
      </c>
      <c r="D54" s="626" t="s">
        <v>5496</v>
      </c>
      <c r="E54" s="629">
        <v>8</v>
      </c>
      <c r="F54" s="629">
        <v>6616</v>
      </c>
      <c r="G54" s="626">
        <v>1</v>
      </c>
      <c r="H54" s="626">
        <v>827</v>
      </c>
      <c r="I54" s="629">
        <v>6</v>
      </c>
      <c r="J54" s="629">
        <v>4974</v>
      </c>
      <c r="K54" s="626">
        <v>0.75181378476420802</v>
      </c>
      <c r="L54" s="626">
        <v>829</v>
      </c>
      <c r="M54" s="629">
        <v>6</v>
      </c>
      <c r="N54" s="629">
        <v>4986</v>
      </c>
      <c r="O54" s="642">
        <v>0.75362756952841592</v>
      </c>
      <c r="P54" s="630">
        <v>831</v>
      </c>
    </row>
    <row r="55" spans="1:16" ht="14.4" customHeight="1" x14ac:dyDescent="0.3">
      <c r="A55" s="625" t="s">
        <v>5499</v>
      </c>
      <c r="B55" s="626" t="s">
        <v>5462</v>
      </c>
      <c r="C55" s="626" t="s">
        <v>5497</v>
      </c>
      <c r="D55" s="626" t="s">
        <v>5498</v>
      </c>
      <c r="E55" s="629">
        <v>464</v>
      </c>
      <c r="F55" s="629">
        <v>0</v>
      </c>
      <c r="G55" s="626"/>
      <c r="H55" s="626">
        <v>0</v>
      </c>
      <c r="I55" s="629">
        <v>542</v>
      </c>
      <c r="J55" s="629">
        <v>0</v>
      </c>
      <c r="K55" s="626"/>
      <c r="L55" s="626">
        <v>0</v>
      </c>
      <c r="M55" s="629">
        <v>391</v>
      </c>
      <c r="N55" s="629">
        <v>0</v>
      </c>
      <c r="O55" s="642"/>
      <c r="P55" s="630">
        <v>0</v>
      </c>
    </row>
    <row r="56" spans="1:16" ht="14.4" customHeight="1" x14ac:dyDescent="0.3">
      <c r="A56" s="625" t="s">
        <v>5499</v>
      </c>
      <c r="B56" s="626" t="s">
        <v>5462</v>
      </c>
      <c r="C56" s="626" t="s">
        <v>5530</v>
      </c>
      <c r="D56" s="626" t="s">
        <v>5531</v>
      </c>
      <c r="E56" s="629">
        <v>2</v>
      </c>
      <c r="F56" s="629">
        <v>0</v>
      </c>
      <c r="G56" s="626"/>
      <c r="H56" s="626">
        <v>0</v>
      </c>
      <c r="I56" s="629">
        <v>3</v>
      </c>
      <c r="J56" s="629">
        <v>0</v>
      </c>
      <c r="K56" s="626"/>
      <c r="L56" s="626">
        <v>0</v>
      </c>
      <c r="M56" s="629"/>
      <c r="N56" s="629"/>
      <c r="O56" s="642"/>
      <c r="P56" s="630"/>
    </row>
    <row r="57" spans="1:16" ht="14.4" customHeight="1" thickBot="1" x14ac:dyDescent="0.35">
      <c r="A57" s="631" t="s">
        <v>5499</v>
      </c>
      <c r="B57" s="632" t="s">
        <v>5462</v>
      </c>
      <c r="C57" s="632" t="s">
        <v>5532</v>
      </c>
      <c r="D57" s="632" t="s">
        <v>5533</v>
      </c>
      <c r="E57" s="635"/>
      <c r="F57" s="635"/>
      <c r="G57" s="632"/>
      <c r="H57" s="632"/>
      <c r="I57" s="635">
        <v>1</v>
      </c>
      <c r="J57" s="635">
        <v>0</v>
      </c>
      <c r="K57" s="632"/>
      <c r="L57" s="632">
        <v>0</v>
      </c>
      <c r="M57" s="635">
        <v>2</v>
      </c>
      <c r="N57" s="635">
        <v>0</v>
      </c>
      <c r="O57" s="643"/>
      <c r="P57" s="636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55" customWidth="1"/>
    <col min="3" max="3" width="0.109375" style="69" hidden="1" customWidth="1"/>
    <col min="4" max="4" width="7.77734375" style="355" customWidth="1"/>
    <col min="5" max="5" width="5.44140625" style="69" hidden="1" customWidth="1"/>
    <col min="6" max="6" width="7.77734375" style="355" customWidth="1"/>
    <col min="7" max="7" width="7.77734375" style="91" customWidth="1"/>
    <col min="8" max="8" width="7.77734375" style="355" customWidth="1"/>
    <col min="9" max="9" width="5.44140625" style="69" hidden="1" customWidth="1"/>
    <col min="10" max="10" width="7.77734375" style="355" customWidth="1"/>
    <col min="11" max="11" width="5.44140625" style="69" hidden="1" customWidth="1"/>
    <col min="12" max="12" width="7.77734375" style="355" customWidth="1"/>
    <col min="13" max="13" width="7.77734375" style="91" customWidth="1"/>
    <col min="14" max="14" width="7.77734375" style="355" customWidth="1"/>
    <col min="15" max="15" width="5" style="69" hidden="1" customWidth="1"/>
    <col min="16" max="16" width="7.77734375" style="355" customWidth="1"/>
    <col min="17" max="17" width="5" style="69" hidden="1" customWidth="1"/>
    <col min="18" max="18" width="7.77734375" style="355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1" t="s">
        <v>251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</row>
    <row r="2" spans="1:19" ht="14.4" customHeight="1" thickBot="1" x14ac:dyDescent="0.35">
      <c r="A2" s="580" t="s">
        <v>297</v>
      </c>
      <c r="B2" s="344"/>
      <c r="C2" s="172"/>
      <c r="D2" s="344"/>
      <c r="E2" s="172"/>
      <c r="F2" s="344"/>
      <c r="G2" s="314"/>
      <c r="H2" s="344"/>
      <c r="I2" s="172"/>
      <c r="J2" s="344"/>
      <c r="K2" s="172"/>
      <c r="L2" s="344"/>
      <c r="M2" s="314"/>
      <c r="N2" s="344"/>
      <c r="O2" s="172"/>
      <c r="P2" s="344"/>
      <c r="Q2" s="172"/>
      <c r="R2" s="344"/>
      <c r="S2" s="314"/>
    </row>
    <row r="3" spans="1:19" ht="14.4" customHeight="1" thickBot="1" x14ac:dyDescent="0.35">
      <c r="A3" s="429" t="s">
        <v>255</v>
      </c>
      <c r="B3" s="430">
        <f>SUBTOTAL(9,B6:B1048576)</f>
        <v>77537121</v>
      </c>
      <c r="C3" s="431">
        <f t="shared" ref="C3:R3" si="0">SUBTOTAL(9,C6:C1048576)</f>
        <v>16</v>
      </c>
      <c r="D3" s="431">
        <f t="shared" si="0"/>
        <v>81682783</v>
      </c>
      <c r="E3" s="431">
        <f t="shared" si="0"/>
        <v>19.03063657466635</v>
      </c>
      <c r="F3" s="431">
        <f t="shared" si="0"/>
        <v>71222362</v>
      </c>
      <c r="G3" s="432">
        <f>IF(B3&lt;&gt;0,F3/B3,"")</f>
        <v>0.91855824773272143</v>
      </c>
      <c r="H3" s="430">
        <f t="shared" si="0"/>
        <v>31684819.850000035</v>
      </c>
      <c r="I3" s="431">
        <f t="shared" si="0"/>
        <v>1</v>
      </c>
      <c r="J3" s="431">
        <f t="shared" si="0"/>
        <v>31074692.169999994</v>
      </c>
      <c r="K3" s="431">
        <f t="shared" si="0"/>
        <v>0.98074384885606225</v>
      </c>
      <c r="L3" s="431">
        <f t="shared" si="0"/>
        <v>27469948.359999992</v>
      </c>
      <c r="M3" s="433">
        <f>IF(H3&lt;&gt;0,L3/H3,"")</f>
        <v>0.86697505272386655</v>
      </c>
      <c r="N3" s="434">
        <f t="shared" si="0"/>
        <v>0</v>
      </c>
      <c r="O3" s="431">
        <f t="shared" si="0"/>
        <v>0</v>
      </c>
      <c r="P3" s="431">
        <f t="shared" si="0"/>
        <v>0</v>
      </c>
      <c r="Q3" s="431">
        <f t="shared" si="0"/>
        <v>0</v>
      </c>
      <c r="R3" s="431">
        <f t="shared" si="0"/>
        <v>0</v>
      </c>
      <c r="S3" s="433" t="str">
        <f>IF(N3&lt;&gt;0,R3/N3,"")</f>
        <v/>
      </c>
    </row>
    <row r="4" spans="1:19" ht="14.4" customHeight="1" x14ac:dyDescent="0.3">
      <c r="A4" s="515" t="s">
        <v>219</v>
      </c>
      <c r="B4" s="516" t="s">
        <v>210</v>
      </c>
      <c r="C4" s="517"/>
      <c r="D4" s="517"/>
      <c r="E4" s="517"/>
      <c r="F4" s="517"/>
      <c r="G4" s="518"/>
      <c r="H4" s="516" t="s">
        <v>211</v>
      </c>
      <c r="I4" s="517"/>
      <c r="J4" s="517"/>
      <c r="K4" s="517"/>
      <c r="L4" s="517"/>
      <c r="M4" s="518"/>
      <c r="N4" s="516" t="s">
        <v>212</v>
      </c>
      <c r="O4" s="517"/>
      <c r="P4" s="517"/>
      <c r="Q4" s="517"/>
      <c r="R4" s="517"/>
      <c r="S4" s="518"/>
    </row>
    <row r="5" spans="1:19" ht="14.4" customHeight="1" thickBot="1" x14ac:dyDescent="0.35">
      <c r="A5" s="764"/>
      <c r="B5" s="765">
        <v>2011</v>
      </c>
      <c r="C5" s="766"/>
      <c r="D5" s="766">
        <v>2012</v>
      </c>
      <c r="E5" s="766"/>
      <c r="F5" s="766">
        <v>2013</v>
      </c>
      <c r="G5" s="767" t="s">
        <v>5</v>
      </c>
      <c r="H5" s="765">
        <v>2011</v>
      </c>
      <c r="I5" s="766"/>
      <c r="J5" s="766">
        <v>2012</v>
      </c>
      <c r="K5" s="766"/>
      <c r="L5" s="766">
        <v>2013</v>
      </c>
      <c r="M5" s="767" t="s">
        <v>5</v>
      </c>
      <c r="N5" s="765">
        <v>2011</v>
      </c>
      <c r="O5" s="766"/>
      <c r="P5" s="766">
        <v>2012</v>
      </c>
      <c r="Q5" s="766"/>
      <c r="R5" s="766">
        <v>2013</v>
      </c>
      <c r="S5" s="767" t="s">
        <v>5</v>
      </c>
    </row>
    <row r="6" spans="1:19" ht="14.4" customHeight="1" x14ac:dyDescent="0.3">
      <c r="A6" s="651" t="s">
        <v>5534</v>
      </c>
      <c r="B6" s="768">
        <v>25229</v>
      </c>
      <c r="C6" s="620">
        <v>1</v>
      </c>
      <c r="D6" s="768">
        <v>28281</v>
      </c>
      <c r="E6" s="620">
        <v>1.1209718974196361</v>
      </c>
      <c r="F6" s="768">
        <v>34896</v>
      </c>
      <c r="G6" s="641">
        <v>1.3831701613222878</v>
      </c>
      <c r="H6" s="768"/>
      <c r="I6" s="620"/>
      <c r="J6" s="768"/>
      <c r="K6" s="620"/>
      <c r="L6" s="768"/>
      <c r="M6" s="641"/>
      <c r="N6" s="768"/>
      <c r="O6" s="620"/>
      <c r="P6" s="768"/>
      <c r="Q6" s="620"/>
      <c r="R6" s="768"/>
      <c r="S6" s="671"/>
    </row>
    <row r="7" spans="1:19" ht="14.4" customHeight="1" x14ac:dyDescent="0.3">
      <c r="A7" s="652" t="s">
        <v>5535</v>
      </c>
      <c r="B7" s="780">
        <v>1010</v>
      </c>
      <c r="C7" s="626">
        <v>1</v>
      </c>
      <c r="D7" s="780">
        <v>2311</v>
      </c>
      <c r="E7" s="626">
        <v>2.2881188118811879</v>
      </c>
      <c r="F7" s="780"/>
      <c r="G7" s="642"/>
      <c r="H7" s="780"/>
      <c r="I7" s="626"/>
      <c r="J7" s="780"/>
      <c r="K7" s="626"/>
      <c r="L7" s="780"/>
      <c r="M7" s="642"/>
      <c r="N7" s="780"/>
      <c r="O7" s="626"/>
      <c r="P7" s="780"/>
      <c r="Q7" s="626"/>
      <c r="R7" s="780"/>
      <c r="S7" s="672"/>
    </row>
    <row r="8" spans="1:19" ht="14.4" customHeight="1" x14ac:dyDescent="0.3">
      <c r="A8" s="652" t="s">
        <v>5536</v>
      </c>
      <c r="B8" s="780">
        <v>1114</v>
      </c>
      <c r="C8" s="626">
        <v>1</v>
      </c>
      <c r="D8" s="780">
        <v>2133</v>
      </c>
      <c r="E8" s="626">
        <v>1.9147217235188509</v>
      </c>
      <c r="F8" s="780">
        <v>6023</v>
      </c>
      <c r="G8" s="642">
        <v>5.4066427289048473</v>
      </c>
      <c r="H8" s="780"/>
      <c r="I8" s="626"/>
      <c r="J8" s="780"/>
      <c r="K8" s="626"/>
      <c r="L8" s="780"/>
      <c r="M8" s="642"/>
      <c r="N8" s="780"/>
      <c r="O8" s="626"/>
      <c r="P8" s="780"/>
      <c r="Q8" s="626"/>
      <c r="R8" s="780"/>
      <c r="S8" s="672"/>
    </row>
    <row r="9" spans="1:19" ht="14.4" customHeight="1" x14ac:dyDescent="0.3">
      <c r="A9" s="652" t="s">
        <v>5537</v>
      </c>
      <c r="B9" s="780"/>
      <c r="C9" s="626"/>
      <c r="D9" s="780">
        <v>3912</v>
      </c>
      <c r="E9" s="626"/>
      <c r="F9" s="780">
        <v>980</v>
      </c>
      <c r="G9" s="642"/>
      <c r="H9" s="780"/>
      <c r="I9" s="626"/>
      <c r="J9" s="780"/>
      <c r="K9" s="626"/>
      <c r="L9" s="780"/>
      <c r="M9" s="642"/>
      <c r="N9" s="780"/>
      <c r="O9" s="626"/>
      <c r="P9" s="780"/>
      <c r="Q9" s="626"/>
      <c r="R9" s="780"/>
      <c r="S9" s="672"/>
    </row>
    <row r="10" spans="1:19" ht="14.4" customHeight="1" x14ac:dyDescent="0.3">
      <c r="A10" s="652" t="s">
        <v>5538</v>
      </c>
      <c r="B10" s="780">
        <v>1952</v>
      </c>
      <c r="C10" s="626">
        <v>1</v>
      </c>
      <c r="D10" s="780">
        <v>978</v>
      </c>
      <c r="E10" s="626">
        <v>0.50102459016393441</v>
      </c>
      <c r="F10" s="780">
        <v>1960</v>
      </c>
      <c r="G10" s="642">
        <v>1.0040983606557377</v>
      </c>
      <c r="H10" s="780"/>
      <c r="I10" s="626"/>
      <c r="J10" s="780"/>
      <c r="K10" s="626"/>
      <c r="L10" s="780"/>
      <c r="M10" s="642"/>
      <c r="N10" s="780"/>
      <c r="O10" s="626"/>
      <c r="P10" s="780"/>
      <c r="Q10" s="626"/>
      <c r="R10" s="780"/>
      <c r="S10" s="672"/>
    </row>
    <row r="11" spans="1:19" ht="14.4" customHeight="1" x14ac:dyDescent="0.3">
      <c r="A11" s="652" t="s">
        <v>5539</v>
      </c>
      <c r="B11" s="780">
        <v>3854</v>
      </c>
      <c r="C11" s="626">
        <v>1</v>
      </c>
      <c r="D11" s="780">
        <v>978</v>
      </c>
      <c r="E11" s="626">
        <v>0.25376232485729111</v>
      </c>
      <c r="F11" s="780">
        <v>1994</v>
      </c>
      <c r="G11" s="642">
        <v>0.51738453554748309</v>
      </c>
      <c r="H11" s="780"/>
      <c r="I11" s="626"/>
      <c r="J11" s="780"/>
      <c r="K11" s="626"/>
      <c r="L11" s="780"/>
      <c r="M11" s="642"/>
      <c r="N11" s="780"/>
      <c r="O11" s="626"/>
      <c r="P11" s="780"/>
      <c r="Q11" s="626"/>
      <c r="R11" s="780"/>
      <c r="S11" s="672"/>
    </row>
    <row r="12" spans="1:19" ht="14.4" customHeight="1" x14ac:dyDescent="0.3">
      <c r="A12" s="652" t="s">
        <v>5540</v>
      </c>
      <c r="B12" s="780">
        <v>5238</v>
      </c>
      <c r="C12" s="626">
        <v>1</v>
      </c>
      <c r="D12" s="780">
        <v>14548</v>
      </c>
      <c r="E12" s="626">
        <v>2.7773959526536847</v>
      </c>
      <c r="F12" s="780">
        <v>23698</v>
      </c>
      <c r="G12" s="642">
        <v>4.5242458953799156</v>
      </c>
      <c r="H12" s="780"/>
      <c r="I12" s="626"/>
      <c r="J12" s="780"/>
      <c r="K12" s="626"/>
      <c r="L12" s="780"/>
      <c r="M12" s="642"/>
      <c r="N12" s="780"/>
      <c r="O12" s="626"/>
      <c r="P12" s="780"/>
      <c r="Q12" s="626"/>
      <c r="R12" s="780"/>
      <c r="S12" s="672"/>
    </row>
    <row r="13" spans="1:19" ht="14.4" customHeight="1" x14ac:dyDescent="0.3">
      <c r="A13" s="652" t="s">
        <v>5541</v>
      </c>
      <c r="B13" s="780">
        <v>1329</v>
      </c>
      <c r="C13" s="626">
        <v>1</v>
      </c>
      <c r="D13" s="780">
        <v>4807</v>
      </c>
      <c r="E13" s="626">
        <v>3.6170052671181341</v>
      </c>
      <c r="F13" s="780">
        <v>1307</v>
      </c>
      <c r="G13" s="642">
        <v>0.98344620015048911</v>
      </c>
      <c r="H13" s="780"/>
      <c r="I13" s="626"/>
      <c r="J13" s="780"/>
      <c r="K13" s="626"/>
      <c r="L13" s="780"/>
      <c r="M13" s="642"/>
      <c r="N13" s="780"/>
      <c r="O13" s="626"/>
      <c r="P13" s="780"/>
      <c r="Q13" s="626"/>
      <c r="R13" s="780"/>
      <c r="S13" s="672"/>
    </row>
    <row r="14" spans="1:19" ht="14.4" customHeight="1" x14ac:dyDescent="0.3">
      <c r="A14" s="652" t="s">
        <v>5542</v>
      </c>
      <c r="B14" s="780"/>
      <c r="C14" s="626"/>
      <c r="D14" s="780">
        <v>978</v>
      </c>
      <c r="E14" s="626"/>
      <c r="F14" s="780">
        <v>1960</v>
      </c>
      <c r="G14" s="642"/>
      <c r="H14" s="780"/>
      <c r="I14" s="626"/>
      <c r="J14" s="780"/>
      <c r="K14" s="626"/>
      <c r="L14" s="780"/>
      <c r="M14" s="642"/>
      <c r="N14" s="780"/>
      <c r="O14" s="626"/>
      <c r="P14" s="780"/>
      <c r="Q14" s="626"/>
      <c r="R14" s="780"/>
      <c r="S14" s="672"/>
    </row>
    <row r="15" spans="1:19" ht="14.4" customHeight="1" x14ac:dyDescent="0.3">
      <c r="A15" s="652" t="s">
        <v>5543</v>
      </c>
      <c r="B15" s="780">
        <v>976</v>
      </c>
      <c r="C15" s="626">
        <v>1</v>
      </c>
      <c r="D15" s="780"/>
      <c r="E15" s="626"/>
      <c r="F15" s="780">
        <v>2940</v>
      </c>
      <c r="G15" s="642">
        <v>3.012295081967213</v>
      </c>
      <c r="H15" s="780"/>
      <c r="I15" s="626"/>
      <c r="J15" s="780"/>
      <c r="K15" s="626"/>
      <c r="L15" s="780"/>
      <c r="M15" s="642"/>
      <c r="N15" s="780"/>
      <c r="O15" s="626"/>
      <c r="P15" s="780"/>
      <c r="Q15" s="626"/>
      <c r="R15" s="780"/>
      <c r="S15" s="672"/>
    </row>
    <row r="16" spans="1:19" ht="14.4" customHeight="1" x14ac:dyDescent="0.3">
      <c r="A16" s="652" t="s">
        <v>5544</v>
      </c>
      <c r="B16" s="780">
        <v>2878</v>
      </c>
      <c r="C16" s="626">
        <v>1</v>
      </c>
      <c r="D16" s="780">
        <v>1422</v>
      </c>
      <c r="E16" s="626">
        <v>0.49409312022237667</v>
      </c>
      <c r="F16" s="780">
        <v>1014</v>
      </c>
      <c r="G16" s="642">
        <v>0.35232800555941624</v>
      </c>
      <c r="H16" s="780"/>
      <c r="I16" s="626"/>
      <c r="J16" s="780"/>
      <c r="K16" s="626"/>
      <c r="L16" s="780"/>
      <c r="M16" s="642"/>
      <c r="N16" s="780"/>
      <c r="O16" s="626"/>
      <c r="P16" s="780"/>
      <c r="Q16" s="626"/>
      <c r="R16" s="780"/>
      <c r="S16" s="672"/>
    </row>
    <row r="17" spans="1:19" ht="14.4" customHeight="1" x14ac:dyDescent="0.3">
      <c r="A17" s="652" t="s">
        <v>5545</v>
      </c>
      <c r="B17" s="780">
        <v>976</v>
      </c>
      <c r="C17" s="626">
        <v>1</v>
      </c>
      <c r="D17" s="780">
        <v>978</v>
      </c>
      <c r="E17" s="626">
        <v>1.0020491803278688</v>
      </c>
      <c r="F17" s="780">
        <v>980</v>
      </c>
      <c r="G17" s="642">
        <v>1.0040983606557377</v>
      </c>
      <c r="H17" s="780"/>
      <c r="I17" s="626"/>
      <c r="J17" s="780"/>
      <c r="K17" s="626"/>
      <c r="L17" s="780"/>
      <c r="M17" s="642"/>
      <c r="N17" s="780"/>
      <c r="O17" s="626"/>
      <c r="P17" s="780"/>
      <c r="Q17" s="626"/>
      <c r="R17" s="780"/>
      <c r="S17" s="672"/>
    </row>
    <row r="18" spans="1:19" ht="14.4" customHeight="1" x14ac:dyDescent="0.3">
      <c r="A18" s="652" t="s">
        <v>5546</v>
      </c>
      <c r="B18" s="780">
        <v>976</v>
      </c>
      <c r="C18" s="626">
        <v>1</v>
      </c>
      <c r="D18" s="780"/>
      <c r="E18" s="626"/>
      <c r="F18" s="780"/>
      <c r="G18" s="642"/>
      <c r="H18" s="780"/>
      <c r="I18" s="626"/>
      <c r="J18" s="780"/>
      <c r="K18" s="626"/>
      <c r="L18" s="780"/>
      <c r="M18" s="642"/>
      <c r="N18" s="780"/>
      <c r="O18" s="626"/>
      <c r="P18" s="780"/>
      <c r="Q18" s="626"/>
      <c r="R18" s="780"/>
      <c r="S18" s="672"/>
    </row>
    <row r="19" spans="1:19" ht="14.4" customHeight="1" x14ac:dyDescent="0.3">
      <c r="A19" s="652" t="s">
        <v>5547</v>
      </c>
      <c r="B19" s="780">
        <v>976</v>
      </c>
      <c r="C19" s="626">
        <v>1</v>
      </c>
      <c r="D19" s="780">
        <v>978</v>
      </c>
      <c r="E19" s="626">
        <v>1.0020491803278688</v>
      </c>
      <c r="F19" s="780">
        <v>116</v>
      </c>
      <c r="G19" s="642">
        <v>0.11885245901639344</v>
      </c>
      <c r="H19" s="780"/>
      <c r="I19" s="626"/>
      <c r="J19" s="780"/>
      <c r="K19" s="626"/>
      <c r="L19" s="780"/>
      <c r="M19" s="642"/>
      <c r="N19" s="780"/>
      <c r="O19" s="626"/>
      <c r="P19" s="780"/>
      <c r="Q19" s="626"/>
      <c r="R19" s="780"/>
      <c r="S19" s="672"/>
    </row>
    <row r="20" spans="1:19" ht="14.4" customHeight="1" x14ac:dyDescent="0.3">
      <c r="A20" s="652" t="s">
        <v>5548</v>
      </c>
      <c r="B20" s="780">
        <v>976</v>
      </c>
      <c r="C20" s="626">
        <v>1</v>
      </c>
      <c r="D20" s="780">
        <v>978</v>
      </c>
      <c r="E20" s="626">
        <v>1.0020491803278688</v>
      </c>
      <c r="F20" s="780">
        <v>2940</v>
      </c>
      <c r="G20" s="642">
        <v>3.012295081967213</v>
      </c>
      <c r="H20" s="780"/>
      <c r="I20" s="626"/>
      <c r="J20" s="780"/>
      <c r="K20" s="626"/>
      <c r="L20" s="780"/>
      <c r="M20" s="642"/>
      <c r="N20" s="780"/>
      <c r="O20" s="626"/>
      <c r="P20" s="780"/>
      <c r="Q20" s="626"/>
      <c r="R20" s="780"/>
      <c r="S20" s="672"/>
    </row>
    <row r="21" spans="1:19" ht="14.4" customHeight="1" x14ac:dyDescent="0.3">
      <c r="A21" s="652" t="s">
        <v>5549</v>
      </c>
      <c r="B21" s="780">
        <v>976</v>
      </c>
      <c r="C21" s="626">
        <v>1</v>
      </c>
      <c r="D21" s="780"/>
      <c r="E21" s="626"/>
      <c r="F21" s="780">
        <v>1014</v>
      </c>
      <c r="G21" s="642">
        <v>1.0389344262295082</v>
      </c>
      <c r="H21" s="780"/>
      <c r="I21" s="626"/>
      <c r="J21" s="780"/>
      <c r="K21" s="626"/>
      <c r="L21" s="780"/>
      <c r="M21" s="642"/>
      <c r="N21" s="780"/>
      <c r="O21" s="626"/>
      <c r="P21" s="780"/>
      <c r="Q21" s="626"/>
      <c r="R21" s="780"/>
      <c r="S21" s="672"/>
    </row>
    <row r="22" spans="1:19" ht="14.4" customHeight="1" x14ac:dyDescent="0.3">
      <c r="A22" s="652" t="s">
        <v>5550</v>
      </c>
      <c r="B22" s="780">
        <v>77487685</v>
      </c>
      <c r="C22" s="626">
        <v>1</v>
      </c>
      <c r="D22" s="780">
        <v>81617545</v>
      </c>
      <c r="E22" s="626">
        <v>1.053296985191905</v>
      </c>
      <c r="F22" s="780">
        <v>71138464</v>
      </c>
      <c r="G22" s="642">
        <v>0.9180615474575089</v>
      </c>
      <c r="H22" s="780">
        <v>31684819.850000035</v>
      </c>
      <c r="I22" s="626">
        <v>1</v>
      </c>
      <c r="J22" s="780">
        <v>31074692.169999994</v>
      </c>
      <c r="K22" s="626">
        <v>0.98074384885606225</v>
      </c>
      <c r="L22" s="780">
        <v>27469948.359999992</v>
      </c>
      <c r="M22" s="642">
        <v>0.86697505272386655</v>
      </c>
      <c r="N22" s="780"/>
      <c r="O22" s="626"/>
      <c r="P22" s="780"/>
      <c r="Q22" s="626"/>
      <c r="R22" s="780"/>
      <c r="S22" s="672"/>
    </row>
    <row r="23" spans="1:19" ht="14.4" customHeight="1" thickBot="1" x14ac:dyDescent="0.35">
      <c r="A23" s="770" t="s">
        <v>5551</v>
      </c>
      <c r="B23" s="769">
        <v>976</v>
      </c>
      <c r="C23" s="632">
        <v>1</v>
      </c>
      <c r="D23" s="769">
        <v>1956</v>
      </c>
      <c r="E23" s="632">
        <v>2.0040983606557377</v>
      </c>
      <c r="F23" s="769">
        <v>2076</v>
      </c>
      <c r="G23" s="643">
        <v>2.127049180327869</v>
      </c>
      <c r="H23" s="769"/>
      <c r="I23" s="632"/>
      <c r="J23" s="769"/>
      <c r="K23" s="632"/>
      <c r="L23" s="769"/>
      <c r="M23" s="643"/>
      <c r="N23" s="769"/>
      <c r="O23" s="632"/>
      <c r="P23" s="769"/>
      <c r="Q23" s="632"/>
      <c r="R23" s="769"/>
      <c r="S23" s="6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0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39" t="s">
        <v>252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ht="14.4" customHeight="1" thickBot="1" x14ac:dyDescent="0.4">
      <c r="A2" s="580" t="s">
        <v>297</v>
      </c>
      <c r="B2" s="134"/>
      <c r="C2" s="134"/>
      <c r="D2" s="134"/>
      <c r="E2" s="134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60"/>
      <c r="Q2" s="356"/>
    </row>
    <row r="3" spans="1:17" ht="14.4" customHeight="1" thickBot="1" x14ac:dyDescent="0.35">
      <c r="E3" s="209" t="s">
        <v>255</v>
      </c>
      <c r="F3" s="357">
        <f t="shared" ref="F3:O3" si="0">SUBTOTAL(9,F6:F1048576)</f>
        <v>53424.439999999995</v>
      </c>
      <c r="G3" s="358">
        <f t="shared" si="0"/>
        <v>109221940.84999999</v>
      </c>
      <c r="H3" s="358"/>
      <c r="I3" s="358"/>
      <c r="J3" s="358">
        <f t="shared" si="0"/>
        <v>58537.27</v>
      </c>
      <c r="K3" s="358">
        <f t="shared" si="0"/>
        <v>112757475.16999999</v>
      </c>
      <c r="L3" s="358"/>
      <c r="M3" s="358"/>
      <c r="N3" s="358">
        <f t="shared" si="0"/>
        <v>44883.55000000001</v>
      </c>
      <c r="O3" s="358">
        <f t="shared" si="0"/>
        <v>98692310.359999999</v>
      </c>
      <c r="P3" s="136">
        <f>IF(G3=0,0,O3/G3)</f>
        <v>0.90359418256025259</v>
      </c>
      <c r="Q3" s="359">
        <f>IF(N3=0,0,O3/N3)</f>
        <v>2198.8525943246464</v>
      </c>
    </row>
    <row r="4" spans="1:17" ht="14.4" customHeight="1" x14ac:dyDescent="0.3">
      <c r="A4" s="521" t="s">
        <v>157</v>
      </c>
      <c r="B4" s="520" t="s">
        <v>205</v>
      </c>
      <c r="C4" s="521" t="s">
        <v>206</v>
      </c>
      <c r="D4" s="522" t="s">
        <v>207</v>
      </c>
      <c r="E4" s="523" t="s">
        <v>166</v>
      </c>
      <c r="F4" s="527">
        <v>2011</v>
      </c>
      <c r="G4" s="528"/>
      <c r="H4" s="361"/>
      <c r="I4" s="361"/>
      <c r="J4" s="527">
        <v>2012</v>
      </c>
      <c r="K4" s="528"/>
      <c r="L4" s="361"/>
      <c r="M4" s="361"/>
      <c r="N4" s="527">
        <v>2013</v>
      </c>
      <c r="O4" s="528"/>
      <c r="P4" s="529" t="s">
        <v>5</v>
      </c>
      <c r="Q4" s="519" t="s">
        <v>208</v>
      </c>
    </row>
    <row r="5" spans="1:17" ht="14.4" customHeight="1" thickBot="1" x14ac:dyDescent="0.35">
      <c r="A5" s="772"/>
      <c r="B5" s="771"/>
      <c r="C5" s="772"/>
      <c r="D5" s="773"/>
      <c r="E5" s="774"/>
      <c r="F5" s="781" t="s">
        <v>176</v>
      </c>
      <c r="G5" s="782" t="s">
        <v>17</v>
      </c>
      <c r="H5" s="783"/>
      <c r="I5" s="783"/>
      <c r="J5" s="781" t="s">
        <v>176</v>
      </c>
      <c r="K5" s="782" t="s">
        <v>17</v>
      </c>
      <c r="L5" s="783"/>
      <c r="M5" s="783"/>
      <c r="N5" s="781" t="s">
        <v>176</v>
      </c>
      <c r="O5" s="782" t="s">
        <v>17</v>
      </c>
      <c r="P5" s="784"/>
      <c r="Q5" s="779"/>
    </row>
    <row r="6" spans="1:17" ht="14.4" customHeight="1" x14ac:dyDescent="0.3">
      <c r="A6" s="619" t="s">
        <v>5552</v>
      </c>
      <c r="B6" s="620" t="s">
        <v>5461</v>
      </c>
      <c r="C6" s="620" t="s">
        <v>5462</v>
      </c>
      <c r="D6" s="620" t="s">
        <v>5471</v>
      </c>
      <c r="E6" s="620" t="s">
        <v>5472</v>
      </c>
      <c r="F6" s="623"/>
      <c r="G6" s="623"/>
      <c r="H6" s="623"/>
      <c r="I6" s="623"/>
      <c r="J6" s="623"/>
      <c r="K6" s="623"/>
      <c r="L6" s="623"/>
      <c r="M6" s="623"/>
      <c r="N6" s="623">
        <v>2</v>
      </c>
      <c r="O6" s="623">
        <v>68</v>
      </c>
      <c r="P6" s="641"/>
      <c r="Q6" s="624">
        <v>34</v>
      </c>
    </row>
    <row r="7" spans="1:17" ht="14.4" customHeight="1" x14ac:dyDescent="0.3">
      <c r="A7" s="625" t="s">
        <v>5552</v>
      </c>
      <c r="B7" s="626" t="s">
        <v>5461</v>
      </c>
      <c r="C7" s="626" t="s">
        <v>5462</v>
      </c>
      <c r="D7" s="626" t="s">
        <v>5485</v>
      </c>
      <c r="E7" s="626" t="s">
        <v>5486</v>
      </c>
      <c r="F7" s="629"/>
      <c r="G7" s="629"/>
      <c r="H7" s="629"/>
      <c r="I7" s="629"/>
      <c r="J7" s="629"/>
      <c r="K7" s="629"/>
      <c r="L7" s="629"/>
      <c r="M7" s="629"/>
      <c r="N7" s="629">
        <v>14</v>
      </c>
      <c r="O7" s="629">
        <v>13720</v>
      </c>
      <c r="P7" s="642"/>
      <c r="Q7" s="630">
        <v>980</v>
      </c>
    </row>
    <row r="8" spans="1:17" ht="14.4" customHeight="1" x14ac:dyDescent="0.3">
      <c r="A8" s="625" t="s">
        <v>5552</v>
      </c>
      <c r="B8" s="626" t="s">
        <v>5461</v>
      </c>
      <c r="C8" s="626" t="s">
        <v>5462</v>
      </c>
      <c r="D8" s="626" t="s">
        <v>5489</v>
      </c>
      <c r="E8" s="626" t="s">
        <v>5490</v>
      </c>
      <c r="F8" s="629"/>
      <c r="G8" s="629"/>
      <c r="H8" s="629"/>
      <c r="I8" s="629"/>
      <c r="J8" s="629"/>
      <c r="K8" s="629"/>
      <c r="L8" s="629"/>
      <c r="M8" s="629"/>
      <c r="N8" s="629">
        <v>5</v>
      </c>
      <c r="O8" s="629">
        <v>9530</v>
      </c>
      <c r="P8" s="642"/>
      <c r="Q8" s="630">
        <v>1906</v>
      </c>
    </row>
    <row r="9" spans="1:17" ht="14.4" customHeight="1" x14ac:dyDescent="0.3">
      <c r="A9" s="625" t="s">
        <v>5552</v>
      </c>
      <c r="B9" s="626" t="s">
        <v>5499</v>
      </c>
      <c r="C9" s="626" t="s">
        <v>5462</v>
      </c>
      <c r="D9" s="626" t="s">
        <v>5471</v>
      </c>
      <c r="E9" s="626" t="s">
        <v>5472</v>
      </c>
      <c r="F9" s="629"/>
      <c r="G9" s="629"/>
      <c r="H9" s="629"/>
      <c r="I9" s="629"/>
      <c r="J9" s="629">
        <v>2</v>
      </c>
      <c r="K9" s="629">
        <v>68</v>
      </c>
      <c r="L9" s="629"/>
      <c r="M9" s="629">
        <v>34</v>
      </c>
      <c r="N9" s="629">
        <v>1</v>
      </c>
      <c r="O9" s="629">
        <v>34</v>
      </c>
      <c r="P9" s="642"/>
      <c r="Q9" s="630">
        <v>34</v>
      </c>
    </row>
    <row r="10" spans="1:17" ht="14.4" customHeight="1" x14ac:dyDescent="0.3">
      <c r="A10" s="625" t="s">
        <v>5552</v>
      </c>
      <c r="B10" s="626" t="s">
        <v>5499</v>
      </c>
      <c r="C10" s="626" t="s">
        <v>5462</v>
      </c>
      <c r="D10" s="626" t="s">
        <v>5475</v>
      </c>
      <c r="E10" s="626" t="s">
        <v>5476</v>
      </c>
      <c r="F10" s="629">
        <v>1</v>
      </c>
      <c r="G10" s="629">
        <v>353</v>
      </c>
      <c r="H10" s="629">
        <v>1</v>
      </c>
      <c r="I10" s="629">
        <v>353</v>
      </c>
      <c r="J10" s="629">
        <v>1</v>
      </c>
      <c r="K10" s="629">
        <v>355</v>
      </c>
      <c r="L10" s="629">
        <v>1.0056657223796035</v>
      </c>
      <c r="M10" s="629">
        <v>355</v>
      </c>
      <c r="N10" s="629"/>
      <c r="O10" s="629"/>
      <c r="P10" s="642"/>
      <c r="Q10" s="630"/>
    </row>
    <row r="11" spans="1:17" ht="14.4" customHeight="1" x14ac:dyDescent="0.3">
      <c r="A11" s="625" t="s">
        <v>5552</v>
      </c>
      <c r="B11" s="626" t="s">
        <v>5499</v>
      </c>
      <c r="C11" s="626" t="s">
        <v>5462</v>
      </c>
      <c r="D11" s="626" t="s">
        <v>5477</v>
      </c>
      <c r="E11" s="626" t="s">
        <v>5478</v>
      </c>
      <c r="F11" s="629">
        <v>2</v>
      </c>
      <c r="G11" s="629">
        <v>354</v>
      </c>
      <c r="H11" s="629">
        <v>1</v>
      </c>
      <c r="I11" s="629">
        <v>177</v>
      </c>
      <c r="J11" s="629"/>
      <c r="K11" s="629"/>
      <c r="L11" s="629"/>
      <c r="M11" s="629"/>
      <c r="N11" s="629"/>
      <c r="O11" s="629"/>
      <c r="P11" s="642"/>
      <c r="Q11" s="630"/>
    </row>
    <row r="12" spans="1:17" ht="14.4" customHeight="1" x14ac:dyDescent="0.3">
      <c r="A12" s="625" t="s">
        <v>5552</v>
      </c>
      <c r="B12" s="626" t="s">
        <v>5499</v>
      </c>
      <c r="C12" s="626" t="s">
        <v>5462</v>
      </c>
      <c r="D12" s="626" t="s">
        <v>5485</v>
      </c>
      <c r="E12" s="626" t="s">
        <v>5486</v>
      </c>
      <c r="F12" s="629">
        <v>15</v>
      </c>
      <c r="G12" s="629">
        <v>14640</v>
      </c>
      <c r="H12" s="629">
        <v>1</v>
      </c>
      <c r="I12" s="629">
        <v>976</v>
      </c>
      <c r="J12" s="629">
        <v>22</v>
      </c>
      <c r="K12" s="629">
        <v>21516</v>
      </c>
      <c r="L12" s="629">
        <v>1.4696721311475409</v>
      </c>
      <c r="M12" s="629">
        <v>978</v>
      </c>
      <c r="N12" s="629">
        <v>6</v>
      </c>
      <c r="O12" s="629">
        <v>5880</v>
      </c>
      <c r="P12" s="642">
        <v>0.40163934426229508</v>
      </c>
      <c r="Q12" s="630">
        <v>980</v>
      </c>
    </row>
    <row r="13" spans="1:17" ht="14.4" customHeight="1" x14ac:dyDescent="0.3">
      <c r="A13" s="625" t="s">
        <v>5552</v>
      </c>
      <c r="B13" s="626" t="s">
        <v>5499</v>
      </c>
      <c r="C13" s="626" t="s">
        <v>5462</v>
      </c>
      <c r="D13" s="626" t="s">
        <v>5489</v>
      </c>
      <c r="E13" s="626" t="s">
        <v>5490</v>
      </c>
      <c r="F13" s="629">
        <v>5</v>
      </c>
      <c r="G13" s="629">
        <v>9510</v>
      </c>
      <c r="H13" s="629">
        <v>1</v>
      </c>
      <c r="I13" s="629">
        <v>1902</v>
      </c>
      <c r="J13" s="629">
        <v>2</v>
      </c>
      <c r="K13" s="629">
        <v>3808</v>
      </c>
      <c r="L13" s="629">
        <v>0.40042060988433226</v>
      </c>
      <c r="M13" s="629">
        <v>1904</v>
      </c>
      <c r="N13" s="629">
        <v>2</v>
      </c>
      <c r="O13" s="629">
        <v>3812</v>
      </c>
      <c r="P13" s="642">
        <v>0.40084121976866455</v>
      </c>
      <c r="Q13" s="630">
        <v>1906</v>
      </c>
    </row>
    <row r="14" spans="1:17" ht="14.4" customHeight="1" x14ac:dyDescent="0.3">
      <c r="A14" s="625" t="s">
        <v>5552</v>
      </c>
      <c r="B14" s="626" t="s">
        <v>5499</v>
      </c>
      <c r="C14" s="626" t="s">
        <v>5462</v>
      </c>
      <c r="D14" s="626" t="s">
        <v>5491</v>
      </c>
      <c r="E14" s="626" t="s">
        <v>5492</v>
      </c>
      <c r="F14" s="629"/>
      <c r="G14" s="629"/>
      <c r="H14" s="629"/>
      <c r="I14" s="629"/>
      <c r="J14" s="629">
        <v>1</v>
      </c>
      <c r="K14" s="629">
        <v>2073</v>
      </c>
      <c r="L14" s="629"/>
      <c r="M14" s="629">
        <v>2073</v>
      </c>
      <c r="N14" s="629"/>
      <c r="O14" s="629"/>
      <c r="P14" s="642"/>
      <c r="Q14" s="630"/>
    </row>
    <row r="15" spans="1:17" ht="14.4" customHeight="1" x14ac:dyDescent="0.3">
      <c r="A15" s="625" t="s">
        <v>5552</v>
      </c>
      <c r="B15" s="626" t="s">
        <v>5499</v>
      </c>
      <c r="C15" s="626" t="s">
        <v>5462</v>
      </c>
      <c r="D15" s="626" t="s">
        <v>5515</v>
      </c>
      <c r="E15" s="626" t="s">
        <v>5507</v>
      </c>
      <c r="F15" s="629"/>
      <c r="G15" s="629"/>
      <c r="H15" s="629"/>
      <c r="I15" s="629"/>
      <c r="J15" s="629">
        <v>1</v>
      </c>
      <c r="K15" s="629">
        <v>87</v>
      </c>
      <c r="L15" s="629"/>
      <c r="M15" s="629">
        <v>87</v>
      </c>
      <c r="N15" s="629"/>
      <c r="O15" s="629"/>
      <c r="P15" s="642"/>
      <c r="Q15" s="630"/>
    </row>
    <row r="16" spans="1:17" ht="14.4" customHeight="1" x14ac:dyDescent="0.3">
      <c r="A16" s="625" t="s">
        <v>5552</v>
      </c>
      <c r="B16" s="626" t="s">
        <v>5499</v>
      </c>
      <c r="C16" s="626" t="s">
        <v>5462</v>
      </c>
      <c r="D16" s="626" t="s">
        <v>5553</v>
      </c>
      <c r="E16" s="626" t="s">
        <v>5554</v>
      </c>
      <c r="F16" s="629">
        <v>1</v>
      </c>
      <c r="G16" s="629">
        <v>248</v>
      </c>
      <c r="H16" s="629">
        <v>1</v>
      </c>
      <c r="I16" s="629">
        <v>248</v>
      </c>
      <c r="J16" s="629">
        <v>1</v>
      </c>
      <c r="K16" s="629">
        <v>249</v>
      </c>
      <c r="L16" s="629">
        <v>1.0040322580645162</v>
      </c>
      <c r="M16" s="629">
        <v>249</v>
      </c>
      <c r="N16" s="629">
        <v>0</v>
      </c>
      <c r="O16" s="629">
        <v>0</v>
      </c>
      <c r="P16" s="642">
        <v>0</v>
      </c>
      <c r="Q16" s="630"/>
    </row>
    <row r="17" spans="1:17" ht="14.4" customHeight="1" x14ac:dyDescent="0.3">
      <c r="A17" s="625" t="s">
        <v>5552</v>
      </c>
      <c r="B17" s="626" t="s">
        <v>5499</v>
      </c>
      <c r="C17" s="626" t="s">
        <v>5462</v>
      </c>
      <c r="D17" s="626" t="s">
        <v>5518</v>
      </c>
      <c r="E17" s="626" t="s">
        <v>5519</v>
      </c>
      <c r="F17" s="629">
        <v>1</v>
      </c>
      <c r="G17" s="629">
        <v>124</v>
      </c>
      <c r="H17" s="629">
        <v>1</v>
      </c>
      <c r="I17" s="629">
        <v>124</v>
      </c>
      <c r="J17" s="629">
        <v>1</v>
      </c>
      <c r="K17" s="629">
        <v>125</v>
      </c>
      <c r="L17" s="629">
        <v>1.0080645161290323</v>
      </c>
      <c r="M17" s="629">
        <v>125</v>
      </c>
      <c r="N17" s="629"/>
      <c r="O17" s="629"/>
      <c r="P17" s="642"/>
      <c r="Q17" s="630"/>
    </row>
    <row r="18" spans="1:17" ht="14.4" customHeight="1" x14ac:dyDescent="0.3">
      <c r="A18" s="625" t="s">
        <v>5552</v>
      </c>
      <c r="B18" s="626" t="s">
        <v>5499</v>
      </c>
      <c r="C18" s="626" t="s">
        <v>5462</v>
      </c>
      <c r="D18" s="626" t="s">
        <v>5524</v>
      </c>
      <c r="E18" s="626" t="s">
        <v>5525</v>
      </c>
      <c r="F18" s="629"/>
      <c r="G18" s="629"/>
      <c r="H18" s="629"/>
      <c r="I18" s="629"/>
      <c r="J18" s="629"/>
      <c r="K18" s="629"/>
      <c r="L18" s="629"/>
      <c r="M18" s="629"/>
      <c r="N18" s="629">
        <v>1</v>
      </c>
      <c r="O18" s="629">
        <v>344</v>
      </c>
      <c r="P18" s="642"/>
      <c r="Q18" s="630">
        <v>344</v>
      </c>
    </row>
    <row r="19" spans="1:17" ht="14.4" customHeight="1" x14ac:dyDescent="0.3">
      <c r="A19" s="625" t="s">
        <v>5552</v>
      </c>
      <c r="B19" s="626" t="s">
        <v>5499</v>
      </c>
      <c r="C19" s="626" t="s">
        <v>5462</v>
      </c>
      <c r="D19" s="626" t="s">
        <v>5555</v>
      </c>
      <c r="E19" s="626" t="s">
        <v>5556</v>
      </c>
      <c r="F19" s="629"/>
      <c r="G19" s="629"/>
      <c r="H19" s="629"/>
      <c r="I19" s="629"/>
      <c r="J19" s="629"/>
      <c r="K19" s="629"/>
      <c r="L19" s="629"/>
      <c r="M19" s="629"/>
      <c r="N19" s="629">
        <v>6</v>
      </c>
      <c r="O19" s="629">
        <v>1392</v>
      </c>
      <c r="P19" s="642"/>
      <c r="Q19" s="630">
        <v>232</v>
      </c>
    </row>
    <row r="20" spans="1:17" ht="14.4" customHeight="1" x14ac:dyDescent="0.3">
      <c r="A20" s="625" t="s">
        <v>5552</v>
      </c>
      <c r="B20" s="626" t="s">
        <v>5499</v>
      </c>
      <c r="C20" s="626" t="s">
        <v>5462</v>
      </c>
      <c r="D20" s="626" t="s">
        <v>5526</v>
      </c>
      <c r="E20" s="626" t="s">
        <v>5527</v>
      </c>
      <c r="F20" s="629"/>
      <c r="G20" s="629"/>
      <c r="H20" s="629"/>
      <c r="I20" s="629"/>
      <c r="J20" s="629"/>
      <c r="K20" s="629"/>
      <c r="L20" s="629"/>
      <c r="M20" s="629"/>
      <c r="N20" s="629">
        <v>1</v>
      </c>
      <c r="O20" s="629">
        <v>116</v>
      </c>
      <c r="P20" s="642"/>
      <c r="Q20" s="630">
        <v>116</v>
      </c>
    </row>
    <row r="21" spans="1:17" ht="14.4" customHeight="1" x14ac:dyDescent="0.3">
      <c r="A21" s="625" t="s">
        <v>5552</v>
      </c>
      <c r="B21" s="626" t="s">
        <v>5557</v>
      </c>
      <c r="C21" s="626" t="s">
        <v>5462</v>
      </c>
      <c r="D21" s="626" t="s">
        <v>5530</v>
      </c>
      <c r="E21" s="626" t="s">
        <v>5531</v>
      </c>
      <c r="F21" s="629"/>
      <c r="G21" s="629"/>
      <c r="H21" s="629"/>
      <c r="I21" s="629"/>
      <c r="J21" s="629"/>
      <c r="K21" s="629"/>
      <c r="L21" s="629"/>
      <c r="M21" s="629"/>
      <c r="N21" s="629">
        <v>1</v>
      </c>
      <c r="O21" s="629">
        <v>0</v>
      </c>
      <c r="P21" s="642"/>
      <c r="Q21" s="630">
        <v>0</v>
      </c>
    </row>
    <row r="22" spans="1:17" ht="14.4" customHeight="1" x14ac:dyDescent="0.3">
      <c r="A22" s="625" t="s">
        <v>5558</v>
      </c>
      <c r="B22" s="626" t="s">
        <v>5499</v>
      </c>
      <c r="C22" s="626" t="s">
        <v>5462</v>
      </c>
      <c r="D22" s="626" t="s">
        <v>5471</v>
      </c>
      <c r="E22" s="626" t="s">
        <v>5472</v>
      </c>
      <c r="F22" s="629">
        <v>1</v>
      </c>
      <c r="G22" s="629">
        <v>34</v>
      </c>
      <c r="H22" s="629">
        <v>1</v>
      </c>
      <c r="I22" s="629">
        <v>34</v>
      </c>
      <c r="J22" s="629"/>
      <c r="K22" s="629"/>
      <c r="L22" s="629"/>
      <c r="M22" s="629"/>
      <c r="N22" s="629"/>
      <c r="O22" s="629"/>
      <c r="P22" s="642"/>
      <c r="Q22" s="630"/>
    </row>
    <row r="23" spans="1:17" ht="14.4" customHeight="1" x14ac:dyDescent="0.3">
      <c r="A23" s="625" t="s">
        <v>5558</v>
      </c>
      <c r="B23" s="626" t="s">
        <v>5499</v>
      </c>
      <c r="C23" s="626" t="s">
        <v>5462</v>
      </c>
      <c r="D23" s="626" t="s">
        <v>5475</v>
      </c>
      <c r="E23" s="626" t="s">
        <v>5476</v>
      </c>
      <c r="F23" s="629"/>
      <c r="G23" s="629"/>
      <c r="H23" s="629"/>
      <c r="I23" s="629"/>
      <c r="J23" s="629">
        <v>1</v>
      </c>
      <c r="K23" s="629">
        <v>355</v>
      </c>
      <c r="L23" s="629"/>
      <c r="M23" s="629">
        <v>355</v>
      </c>
      <c r="N23" s="629"/>
      <c r="O23" s="629"/>
      <c r="P23" s="642"/>
      <c r="Q23" s="630"/>
    </row>
    <row r="24" spans="1:17" ht="14.4" customHeight="1" x14ac:dyDescent="0.3">
      <c r="A24" s="625" t="s">
        <v>5558</v>
      </c>
      <c r="B24" s="626" t="s">
        <v>5499</v>
      </c>
      <c r="C24" s="626" t="s">
        <v>5462</v>
      </c>
      <c r="D24" s="626" t="s">
        <v>5485</v>
      </c>
      <c r="E24" s="626" t="s">
        <v>5486</v>
      </c>
      <c r="F24" s="629">
        <v>1</v>
      </c>
      <c r="G24" s="629">
        <v>976</v>
      </c>
      <c r="H24" s="629">
        <v>1</v>
      </c>
      <c r="I24" s="629">
        <v>976</v>
      </c>
      <c r="J24" s="629">
        <v>2</v>
      </c>
      <c r="K24" s="629">
        <v>1956</v>
      </c>
      <c r="L24" s="629">
        <v>2.0040983606557377</v>
      </c>
      <c r="M24" s="629">
        <v>978</v>
      </c>
      <c r="N24" s="629"/>
      <c r="O24" s="629"/>
      <c r="P24" s="642"/>
      <c r="Q24" s="630"/>
    </row>
    <row r="25" spans="1:17" ht="14.4" customHeight="1" x14ac:dyDescent="0.3">
      <c r="A25" s="625" t="s">
        <v>5559</v>
      </c>
      <c r="B25" s="626" t="s">
        <v>5461</v>
      </c>
      <c r="C25" s="626" t="s">
        <v>5462</v>
      </c>
      <c r="D25" s="626" t="s">
        <v>5471</v>
      </c>
      <c r="E25" s="626" t="s">
        <v>5472</v>
      </c>
      <c r="F25" s="629"/>
      <c r="G25" s="629"/>
      <c r="H25" s="629"/>
      <c r="I25" s="629"/>
      <c r="J25" s="629"/>
      <c r="K25" s="629"/>
      <c r="L25" s="629"/>
      <c r="M25" s="629"/>
      <c r="N25" s="629">
        <v>1</v>
      </c>
      <c r="O25" s="629">
        <v>34</v>
      </c>
      <c r="P25" s="642"/>
      <c r="Q25" s="630">
        <v>34</v>
      </c>
    </row>
    <row r="26" spans="1:17" ht="14.4" customHeight="1" x14ac:dyDescent="0.3">
      <c r="A26" s="625" t="s">
        <v>5559</v>
      </c>
      <c r="B26" s="626" t="s">
        <v>5461</v>
      </c>
      <c r="C26" s="626" t="s">
        <v>5462</v>
      </c>
      <c r="D26" s="626" t="s">
        <v>5477</v>
      </c>
      <c r="E26" s="626" t="s">
        <v>5478</v>
      </c>
      <c r="F26" s="629"/>
      <c r="G26" s="629"/>
      <c r="H26" s="629"/>
      <c r="I26" s="629"/>
      <c r="J26" s="629"/>
      <c r="K26" s="629"/>
      <c r="L26" s="629"/>
      <c r="M26" s="629"/>
      <c r="N26" s="629">
        <v>1</v>
      </c>
      <c r="O26" s="629">
        <v>163</v>
      </c>
      <c r="P26" s="642"/>
      <c r="Q26" s="630">
        <v>163</v>
      </c>
    </row>
    <row r="27" spans="1:17" ht="14.4" customHeight="1" x14ac:dyDescent="0.3">
      <c r="A27" s="625" t="s">
        <v>5559</v>
      </c>
      <c r="B27" s="626" t="s">
        <v>5461</v>
      </c>
      <c r="C27" s="626" t="s">
        <v>5462</v>
      </c>
      <c r="D27" s="626" t="s">
        <v>5485</v>
      </c>
      <c r="E27" s="626" t="s">
        <v>5486</v>
      </c>
      <c r="F27" s="629"/>
      <c r="G27" s="629"/>
      <c r="H27" s="629"/>
      <c r="I27" s="629"/>
      <c r="J27" s="629"/>
      <c r="K27" s="629"/>
      <c r="L27" s="629"/>
      <c r="M27" s="629"/>
      <c r="N27" s="629">
        <v>1</v>
      </c>
      <c r="O27" s="629">
        <v>980</v>
      </c>
      <c r="P27" s="642"/>
      <c r="Q27" s="630">
        <v>980</v>
      </c>
    </row>
    <row r="28" spans="1:17" ht="14.4" customHeight="1" x14ac:dyDescent="0.3">
      <c r="A28" s="625" t="s">
        <v>5559</v>
      </c>
      <c r="B28" s="626" t="s">
        <v>5499</v>
      </c>
      <c r="C28" s="626" t="s">
        <v>5462</v>
      </c>
      <c r="D28" s="626" t="s">
        <v>5475</v>
      </c>
      <c r="E28" s="626" t="s">
        <v>5476</v>
      </c>
      <c r="F28" s="629">
        <v>2</v>
      </c>
      <c r="G28" s="629">
        <v>706</v>
      </c>
      <c r="H28" s="629">
        <v>1</v>
      </c>
      <c r="I28" s="629">
        <v>353</v>
      </c>
      <c r="J28" s="629"/>
      <c r="K28" s="629"/>
      <c r="L28" s="629"/>
      <c r="M28" s="629"/>
      <c r="N28" s="629"/>
      <c r="O28" s="629"/>
      <c r="P28" s="642"/>
      <c r="Q28" s="630"/>
    </row>
    <row r="29" spans="1:17" ht="14.4" customHeight="1" x14ac:dyDescent="0.3">
      <c r="A29" s="625" t="s">
        <v>5559</v>
      </c>
      <c r="B29" s="626" t="s">
        <v>5499</v>
      </c>
      <c r="C29" s="626" t="s">
        <v>5462</v>
      </c>
      <c r="D29" s="626" t="s">
        <v>5477</v>
      </c>
      <c r="E29" s="626" t="s">
        <v>5478</v>
      </c>
      <c r="F29" s="629"/>
      <c r="G29" s="629"/>
      <c r="H29" s="629"/>
      <c r="I29" s="629"/>
      <c r="J29" s="629">
        <v>1</v>
      </c>
      <c r="K29" s="629">
        <v>177</v>
      </c>
      <c r="L29" s="629"/>
      <c r="M29" s="629">
        <v>177</v>
      </c>
      <c r="N29" s="629"/>
      <c r="O29" s="629"/>
      <c r="P29" s="642"/>
      <c r="Q29" s="630"/>
    </row>
    <row r="30" spans="1:17" ht="14.4" customHeight="1" x14ac:dyDescent="0.3">
      <c r="A30" s="625" t="s">
        <v>5559</v>
      </c>
      <c r="B30" s="626" t="s">
        <v>5499</v>
      </c>
      <c r="C30" s="626" t="s">
        <v>5462</v>
      </c>
      <c r="D30" s="626" t="s">
        <v>5483</v>
      </c>
      <c r="E30" s="626" t="s">
        <v>5484</v>
      </c>
      <c r="F30" s="629">
        <v>1</v>
      </c>
      <c r="G30" s="629">
        <v>408</v>
      </c>
      <c r="H30" s="629">
        <v>1</v>
      </c>
      <c r="I30" s="629">
        <v>408</v>
      </c>
      <c r="J30" s="629"/>
      <c r="K30" s="629"/>
      <c r="L30" s="629"/>
      <c r="M30" s="629"/>
      <c r="N30" s="629"/>
      <c r="O30" s="629"/>
      <c r="P30" s="642"/>
      <c r="Q30" s="630"/>
    </row>
    <row r="31" spans="1:17" ht="14.4" customHeight="1" x14ac:dyDescent="0.3">
      <c r="A31" s="625" t="s">
        <v>5559</v>
      </c>
      <c r="B31" s="626" t="s">
        <v>5499</v>
      </c>
      <c r="C31" s="626" t="s">
        <v>5462</v>
      </c>
      <c r="D31" s="626" t="s">
        <v>5485</v>
      </c>
      <c r="E31" s="626" t="s">
        <v>5486</v>
      </c>
      <c r="F31" s="629"/>
      <c r="G31" s="629"/>
      <c r="H31" s="629"/>
      <c r="I31" s="629"/>
      <c r="J31" s="629">
        <v>2</v>
      </c>
      <c r="K31" s="629">
        <v>1956</v>
      </c>
      <c r="L31" s="629"/>
      <c r="M31" s="629">
        <v>978</v>
      </c>
      <c r="N31" s="629">
        <v>3</v>
      </c>
      <c r="O31" s="629">
        <v>2940</v>
      </c>
      <c r="P31" s="642"/>
      <c r="Q31" s="630">
        <v>980</v>
      </c>
    </row>
    <row r="32" spans="1:17" ht="14.4" customHeight="1" x14ac:dyDescent="0.3">
      <c r="A32" s="625" t="s">
        <v>5559</v>
      </c>
      <c r="B32" s="626" t="s">
        <v>5499</v>
      </c>
      <c r="C32" s="626" t="s">
        <v>5462</v>
      </c>
      <c r="D32" s="626" t="s">
        <v>5489</v>
      </c>
      <c r="E32" s="626" t="s">
        <v>5490</v>
      </c>
      <c r="F32" s="629"/>
      <c r="G32" s="629"/>
      <c r="H32" s="629"/>
      <c r="I32" s="629"/>
      <c r="J32" s="629"/>
      <c r="K32" s="629"/>
      <c r="L32" s="629"/>
      <c r="M32" s="629"/>
      <c r="N32" s="629">
        <v>1</v>
      </c>
      <c r="O32" s="629">
        <v>1906</v>
      </c>
      <c r="P32" s="642"/>
      <c r="Q32" s="630">
        <v>1906</v>
      </c>
    </row>
    <row r="33" spans="1:17" ht="14.4" customHeight="1" x14ac:dyDescent="0.3">
      <c r="A33" s="625" t="s">
        <v>5560</v>
      </c>
      <c r="B33" s="626" t="s">
        <v>5461</v>
      </c>
      <c r="C33" s="626" t="s">
        <v>5462</v>
      </c>
      <c r="D33" s="626" t="s">
        <v>5485</v>
      </c>
      <c r="E33" s="626" t="s">
        <v>5486</v>
      </c>
      <c r="F33" s="629"/>
      <c r="G33" s="629"/>
      <c r="H33" s="629"/>
      <c r="I33" s="629"/>
      <c r="J33" s="629"/>
      <c r="K33" s="629"/>
      <c r="L33" s="629"/>
      <c r="M33" s="629"/>
      <c r="N33" s="629">
        <v>1</v>
      </c>
      <c r="O33" s="629">
        <v>980</v>
      </c>
      <c r="P33" s="642"/>
      <c r="Q33" s="630">
        <v>980</v>
      </c>
    </row>
    <row r="34" spans="1:17" ht="14.4" customHeight="1" x14ac:dyDescent="0.3">
      <c r="A34" s="625" t="s">
        <v>5560</v>
      </c>
      <c r="B34" s="626" t="s">
        <v>5499</v>
      </c>
      <c r="C34" s="626" t="s">
        <v>5462</v>
      </c>
      <c r="D34" s="626" t="s">
        <v>5485</v>
      </c>
      <c r="E34" s="626" t="s">
        <v>5486</v>
      </c>
      <c r="F34" s="629"/>
      <c r="G34" s="629"/>
      <c r="H34" s="629"/>
      <c r="I34" s="629"/>
      <c r="J34" s="629">
        <v>4</v>
      </c>
      <c r="K34" s="629">
        <v>3912</v>
      </c>
      <c r="L34" s="629"/>
      <c r="M34" s="629">
        <v>978</v>
      </c>
      <c r="N34" s="629"/>
      <c r="O34" s="629"/>
      <c r="P34" s="642"/>
      <c r="Q34" s="630"/>
    </row>
    <row r="35" spans="1:17" ht="14.4" customHeight="1" x14ac:dyDescent="0.3">
      <c r="A35" s="625" t="s">
        <v>5561</v>
      </c>
      <c r="B35" s="626" t="s">
        <v>5461</v>
      </c>
      <c r="C35" s="626" t="s">
        <v>5462</v>
      </c>
      <c r="D35" s="626" t="s">
        <v>5485</v>
      </c>
      <c r="E35" s="626" t="s">
        <v>5486</v>
      </c>
      <c r="F35" s="629"/>
      <c r="G35" s="629"/>
      <c r="H35" s="629"/>
      <c r="I35" s="629"/>
      <c r="J35" s="629"/>
      <c r="K35" s="629"/>
      <c r="L35" s="629"/>
      <c r="M35" s="629"/>
      <c r="N35" s="629">
        <v>1</v>
      </c>
      <c r="O35" s="629">
        <v>980</v>
      </c>
      <c r="P35" s="642"/>
      <c r="Q35" s="630">
        <v>980</v>
      </c>
    </row>
    <row r="36" spans="1:17" ht="14.4" customHeight="1" x14ac:dyDescent="0.3">
      <c r="A36" s="625" t="s">
        <v>5561</v>
      </c>
      <c r="B36" s="626" t="s">
        <v>5499</v>
      </c>
      <c r="C36" s="626" t="s">
        <v>5462</v>
      </c>
      <c r="D36" s="626" t="s">
        <v>5485</v>
      </c>
      <c r="E36" s="626" t="s">
        <v>5486</v>
      </c>
      <c r="F36" s="629">
        <v>2</v>
      </c>
      <c r="G36" s="629">
        <v>1952</v>
      </c>
      <c r="H36" s="629">
        <v>1</v>
      </c>
      <c r="I36" s="629">
        <v>976</v>
      </c>
      <c r="J36" s="629">
        <v>1</v>
      </c>
      <c r="K36" s="629">
        <v>978</v>
      </c>
      <c r="L36" s="629">
        <v>0.50102459016393441</v>
      </c>
      <c r="M36" s="629">
        <v>978</v>
      </c>
      <c r="N36" s="629">
        <v>1</v>
      </c>
      <c r="O36" s="629">
        <v>980</v>
      </c>
      <c r="P36" s="642">
        <v>0.50204918032786883</v>
      </c>
      <c r="Q36" s="630">
        <v>980</v>
      </c>
    </row>
    <row r="37" spans="1:17" ht="14.4" customHeight="1" x14ac:dyDescent="0.3">
      <c r="A37" s="625" t="s">
        <v>5562</v>
      </c>
      <c r="B37" s="626" t="s">
        <v>5461</v>
      </c>
      <c r="C37" s="626" t="s">
        <v>5462</v>
      </c>
      <c r="D37" s="626" t="s">
        <v>5471</v>
      </c>
      <c r="E37" s="626" t="s">
        <v>5472</v>
      </c>
      <c r="F37" s="629"/>
      <c r="G37" s="629"/>
      <c r="H37" s="629"/>
      <c r="I37" s="629"/>
      <c r="J37" s="629"/>
      <c r="K37" s="629"/>
      <c r="L37" s="629"/>
      <c r="M37" s="629"/>
      <c r="N37" s="629">
        <v>1</v>
      </c>
      <c r="O37" s="629">
        <v>34</v>
      </c>
      <c r="P37" s="642"/>
      <c r="Q37" s="630">
        <v>34</v>
      </c>
    </row>
    <row r="38" spans="1:17" ht="14.4" customHeight="1" x14ac:dyDescent="0.3">
      <c r="A38" s="625" t="s">
        <v>5562</v>
      </c>
      <c r="B38" s="626" t="s">
        <v>5461</v>
      </c>
      <c r="C38" s="626" t="s">
        <v>5462</v>
      </c>
      <c r="D38" s="626" t="s">
        <v>5485</v>
      </c>
      <c r="E38" s="626" t="s">
        <v>5486</v>
      </c>
      <c r="F38" s="629"/>
      <c r="G38" s="629"/>
      <c r="H38" s="629"/>
      <c r="I38" s="629"/>
      <c r="J38" s="629"/>
      <c r="K38" s="629"/>
      <c r="L38" s="629"/>
      <c r="M38" s="629"/>
      <c r="N38" s="629">
        <v>2</v>
      </c>
      <c r="O38" s="629">
        <v>1960</v>
      </c>
      <c r="P38" s="642"/>
      <c r="Q38" s="630">
        <v>980</v>
      </c>
    </row>
    <row r="39" spans="1:17" ht="14.4" customHeight="1" x14ac:dyDescent="0.3">
      <c r="A39" s="625" t="s">
        <v>5562</v>
      </c>
      <c r="B39" s="626" t="s">
        <v>5499</v>
      </c>
      <c r="C39" s="626" t="s">
        <v>5462</v>
      </c>
      <c r="D39" s="626" t="s">
        <v>5485</v>
      </c>
      <c r="E39" s="626" t="s">
        <v>5486</v>
      </c>
      <c r="F39" s="629">
        <v>2</v>
      </c>
      <c r="G39" s="629">
        <v>1952</v>
      </c>
      <c r="H39" s="629">
        <v>1</v>
      </c>
      <c r="I39" s="629">
        <v>976</v>
      </c>
      <c r="J39" s="629">
        <v>1</v>
      </c>
      <c r="K39" s="629">
        <v>978</v>
      </c>
      <c r="L39" s="629">
        <v>0.50102459016393441</v>
      </c>
      <c r="M39" s="629">
        <v>978</v>
      </c>
      <c r="N39" s="629"/>
      <c r="O39" s="629"/>
      <c r="P39" s="642"/>
      <c r="Q39" s="630"/>
    </row>
    <row r="40" spans="1:17" ht="14.4" customHeight="1" x14ac:dyDescent="0.3">
      <c r="A40" s="625" t="s">
        <v>5562</v>
      </c>
      <c r="B40" s="626" t="s">
        <v>5499</v>
      </c>
      <c r="C40" s="626" t="s">
        <v>5462</v>
      </c>
      <c r="D40" s="626" t="s">
        <v>5489</v>
      </c>
      <c r="E40" s="626" t="s">
        <v>5490</v>
      </c>
      <c r="F40" s="629">
        <v>1</v>
      </c>
      <c r="G40" s="629">
        <v>1902</v>
      </c>
      <c r="H40" s="629">
        <v>1</v>
      </c>
      <c r="I40" s="629">
        <v>1902</v>
      </c>
      <c r="J40" s="629"/>
      <c r="K40" s="629"/>
      <c r="L40" s="629"/>
      <c r="M40" s="629"/>
      <c r="N40" s="629"/>
      <c r="O40" s="629"/>
      <c r="P40" s="642"/>
      <c r="Q40" s="630"/>
    </row>
    <row r="41" spans="1:17" ht="14.4" customHeight="1" x14ac:dyDescent="0.3">
      <c r="A41" s="625" t="s">
        <v>5563</v>
      </c>
      <c r="B41" s="626" t="s">
        <v>5461</v>
      </c>
      <c r="C41" s="626" t="s">
        <v>5462</v>
      </c>
      <c r="D41" s="626" t="s">
        <v>5471</v>
      </c>
      <c r="E41" s="626" t="s">
        <v>5472</v>
      </c>
      <c r="F41" s="629"/>
      <c r="G41" s="629"/>
      <c r="H41" s="629"/>
      <c r="I41" s="629"/>
      <c r="J41" s="629"/>
      <c r="K41" s="629"/>
      <c r="L41" s="629"/>
      <c r="M41" s="629"/>
      <c r="N41" s="629">
        <v>1</v>
      </c>
      <c r="O41" s="629">
        <v>34</v>
      </c>
      <c r="P41" s="642"/>
      <c r="Q41" s="630">
        <v>34</v>
      </c>
    </row>
    <row r="42" spans="1:17" ht="14.4" customHeight="1" x14ac:dyDescent="0.3">
      <c r="A42" s="625" t="s">
        <v>5563</v>
      </c>
      <c r="B42" s="626" t="s">
        <v>5461</v>
      </c>
      <c r="C42" s="626" t="s">
        <v>5462</v>
      </c>
      <c r="D42" s="626" t="s">
        <v>5483</v>
      </c>
      <c r="E42" s="626" t="s">
        <v>5484</v>
      </c>
      <c r="F42" s="629"/>
      <c r="G42" s="629"/>
      <c r="H42" s="629"/>
      <c r="I42" s="629"/>
      <c r="J42" s="629"/>
      <c r="K42" s="629"/>
      <c r="L42" s="629"/>
      <c r="M42" s="629"/>
      <c r="N42" s="629">
        <v>2</v>
      </c>
      <c r="O42" s="629">
        <v>822</v>
      </c>
      <c r="P42" s="642"/>
      <c r="Q42" s="630">
        <v>411</v>
      </c>
    </row>
    <row r="43" spans="1:17" ht="14.4" customHeight="1" x14ac:dyDescent="0.3">
      <c r="A43" s="625" t="s">
        <v>5563</v>
      </c>
      <c r="B43" s="626" t="s">
        <v>5461</v>
      </c>
      <c r="C43" s="626" t="s">
        <v>5462</v>
      </c>
      <c r="D43" s="626" t="s">
        <v>5485</v>
      </c>
      <c r="E43" s="626" t="s">
        <v>5486</v>
      </c>
      <c r="F43" s="629"/>
      <c r="G43" s="629"/>
      <c r="H43" s="629"/>
      <c r="I43" s="629"/>
      <c r="J43" s="629"/>
      <c r="K43" s="629"/>
      <c r="L43" s="629"/>
      <c r="M43" s="629"/>
      <c r="N43" s="629">
        <v>14</v>
      </c>
      <c r="O43" s="629">
        <v>13720</v>
      </c>
      <c r="P43" s="642"/>
      <c r="Q43" s="630">
        <v>980</v>
      </c>
    </row>
    <row r="44" spans="1:17" ht="14.4" customHeight="1" x14ac:dyDescent="0.3">
      <c r="A44" s="625" t="s">
        <v>5563</v>
      </c>
      <c r="B44" s="626" t="s">
        <v>5461</v>
      </c>
      <c r="C44" s="626" t="s">
        <v>5462</v>
      </c>
      <c r="D44" s="626" t="s">
        <v>5489</v>
      </c>
      <c r="E44" s="626" t="s">
        <v>5490</v>
      </c>
      <c r="F44" s="629"/>
      <c r="G44" s="629"/>
      <c r="H44" s="629"/>
      <c r="I44" s="629"/>
      <c r="J44" s="629"/>
      <c r="K44" s="629"/>
      <c r="L44" s="629"/>
      <c r="M44" s="629"/>
      <c r="N44" s="629">
        <v>3</v>
      </c>
      <c r="O44" s="629">
        <v>5718</v>
      </c>
      <c r="P44" s="642"/>
      <c r="Q44" s="630">
        <v>1906</v>
      </c>
    </row>
    <row r="45" spans="1:17" ht="14.4" customHeight="1" x14ac:dyDescent="0.3">
      <c r="A45" s="625" t="s">
        <v>5563</v>
      </c>
      <c r="B45" s="626" t="s">
        <v>5499</v>
      </c>
      <c r="C45" s="626" t="s">
        <v>5462</v>
      </c>
      <c r="D45" s="626" t="s">
        <v>5471</v>
      </c>
      <c r="E45" s="626" t="s">
        <v>5472</v>
      </c>
      <c r="F45" s="629"/>
      <c r="G45" s="629"/>
      <c r="H45" s="629"/>
      <c r="I45" s="629"/>
      <c r="J45" s="629">
        <v>1</v>
      </c>
      <c r="K45" s="629">
        <v>34</v>
      </c>
      <c r="L45" s="629"/>
      <c r="M45" s="629">
        <v>34</v>
      </c>
      <c r="N45" s="629"/>
      <c r="O45" s="629"/>
      <c r="P45" s="642"/>
      <c r="Q45" s="630"/>
    </row>
    <row r="46" spans="1:17" ht="14.4" customHeight="1" x14ac:dyDescent="0.3">
      <c r="A46" s="625" t="s">
        <v>5563</v>
      </c>
      <c r="B46" s="626" t="s">
        <v>5499</v>
      </c>
      <c r="C46" s="626" t="s">
        <v>5462</v>
      </c>
      <c r="D46" s="626" t="s">
        <v>5483</v>
      </c>
      <c r="E46" s="626" t="s">
        <v>5484</v>
      </c>
      <c r="F46" s="629">
        <v>1</v>
      </c>
      <c r="G46" s="629">
        <v>408</v>
      </c>
      <c r="H46" s="629">
        <v>1</v>
      </c>
      <c r="I46" s="629">
        <v>408</v>
      </c>
      <c r="J46" s="629"/>
      <c r="K46" s="629"/>
      <c r="L46" s="629"/>
      <c r="M46" s="629"/>
      <c r="N46" s="629"/>
      <c r="O46" s="629"/>
      <c r="P46" s="642"/>
      <c r="Q46" s="630"/>
    </row>
    <row r="47" spans="1:17" ht="14.4" customHeight="1" x14ac:dyDescent="0.3">
      <c r="A47" s="625" t="s">
        <v>5563</v>
      </c>
      <c r="B47" s="626" t="s">
        <v>5499</v>
      </c>
      <c r="C47" s="626" t="s">
        <v>5462</v>
      </c>
      <c r="D47" s="626" t="s">
        <v>5485</v>
      </c>
      <c r="E47" s="626" t="s">
        <v>5486</v>
      </c>
      <c r="F47" s="629">
        <v>3</v>
      </c>
      <c r="G47" s="629">
        <v>2928</v>
      </c>
      <c r="H47" s="629">
        <v>1</v>
      </c>
      <c r="I47" s="629">
        <v>976</v>
      </c>
      <c r="J47" s="629">
        <v>9</v>
      </c>
      <c r="K47" s="629">
        <v>8802</v>
      </c>
      <c r="L47" s="629">
        <v>3.0061475409836067</v>
      </c>
      <c r="M47" s="629">
        <v>978</v>
      </c>
      <c r="N47" s="629">
        <v>3</v>
      </c>
      <c r="O47" s="629">
        <v>2940</v>
      </c>
      <c r="P47" s="642">
        <v>1.0040983606557377</v>
      </c>
      <c r="Q47" s="630">
        <v>980</v>
      </c>
    </row>
    <row r="48" spans="1:17" ht="14.4" customHeight="1" x14ac:dyDescent="0.3">
      <c r="A48" s="625" t="s">
        <v>5563</v>
      </c>
      <c r="B48" s="626" t="s">
        <v>5499</v>
      </c>
      <c r="C48" s="626" t="s">
        <v>5462</v>
      </c>
      <c r="D48" s="626" t="s">
        <v>5489</v>
      </c>
      <c r="E48" s="626" t="s">
        <v>5490</v>
      </c>
      <c r="F48" s="629">
        <v>1</v>
      </c>
      <c r="G48" s="629">
        <v>1902</v>
      </c>
      <c r="H48" s="629">
        <v>1</v>
      </c>
      <c r="I48" s="629">
        <v>1902</v>
      </c>
      <c r="J48" s="629">
        <v>3</v>
      </c>
      <c r="K48" s="629">
        <v>5712</v>
      </c>
      <c r="L48" s="629">
        <v>3.0031545741324921</v>
      </c>
      <c r="M48" s="629">
        <v>1904</v>
      </c>
      <c r="N48" s="629"/>
      <c r="O48" s="629"/>
      <c r="P48" s="642"/>
      <c r="Q48" s="630"/>
    </row>
    <row r="49" spans="1:17" ht="14.4" customHeight="1" x14ac:dyDescent="0.3">
      <c r="A49" s="625" t="s">
        <v>5563</v>
      </c>
      <c r="B49" s="626" t="s">
        <v>5499</v>
      </c>
      <c r="C49" s="626" t="s">
        <v>5462</v>
      </c>
      <c r="D49" s="626" t="s">
        <v>5553</v>
      </c>
      <c r="E49" s="626" t="s">
        <v>5554</v>
      </c>
      <c r="F49" s="629"/>
      <c r="G49" s="629"/>
      <c r="H49" s="629"/>
      <c r="I49" s="629"/>
      <c r="J49" s="629"/>
      <c r="K49" s="629"/>
      <c r="L49" s="629"/>
      <c r="M49" s="629"/>
      <c r="N49" s="629">
        <v>1</v>
      </c>
      <c r="O49" s="629">
        <v>232</v>
      </c>
      <c r="P49" s="642"/>
      <c r="Q49" s="630">
        <v>232</v>
      </c>
    </row>
    <row r="50" spans="1:17" ht="14.4" customHeight="1" x14ac:dyDescent="0.3">
      <c r="A50" s="625" t="s">
        <v>5563</v>
      </c>
      <c r="B50" s="626" t="s">
        <v>5499</v>
      </c>
      <c r="C50" s="626" t="s">
        <v>5462</v>
      </c>
      <c r="D50" s="626" t="s">
        <v>5555</v>
      </c>
      <c r="E50" s="626" t="s">
        <v>5556</v>
      </c>
      <c r="F50" s="629"/>
      <c r="G50" s="629"/>
      <c r="H50" s="629"/>
      <c r="I50" s="629"/>
      <c r="J50" s="629"/>
      <c r="K50" s="629"/>
      <c r="L50" s="629"/>
      <c r="M50" s="629"/>
      <c r="N50" s="629">
        <v>1</v>
      </c>
      <c r="O50" s="629">
        <v>232</v>
      </c>
      <c r="P50" s="642"/>
      <c r="Q50" s="630">
        <v>232</v>
      </c>
    </row>
    <row r="51" spans="1:17" ht="14.4" customHeight="1" x14ac:dyDescent="0.3">
      <c r="A51" s="625" t="s">
        <v>5564</v>
      </c>
      <c r="B51" s="626" t="s">
        <v>5461</v>
      </c>
      <c r="C51" s="626" t="s">
        <v>5462</v>
      </c>
      <c r="D51" s="626" t="s">
        <v>5485</v>
      </c>
      <c r="E51" s="626" t="s">
        <v>5486</v>
      </c>
      <c r="F51" s="629"/>
      <c r="G51" s="629"/>
      <c r="H51" s="629"/>
      <c r="I51" s="629"/>
      <c r="J51" s="629"/>
      <c r="K51" s="629"/>
      <c r="L51" s="629"/>
      <c r="M51" s="629"/>
      <c r="N51" s="629">
        <v>1</v>
      </c>
      <c r="O51" s="629">
        <v>980</v>
      </c>
      <c r="P51" s="642"/>
      <c r="Q51" s="630">
        <v>980</v>
      </c>
    </row>
    <row r="52" spans="1:17" ht="14.4" customHeight="1" x14ac:dyDescent="0.3">
      <c r="A52" s="625" t="s">
        <v>5564</v>
      </c>
      <c r="B52" s="626" t="s">
        <v>5499</v>
      </c>
      <c r="C52" s="626" t="s">
        <v>5462</v>
      </c>
      <c r="D52" s="626" t="s">
        <v>5469</v>
      </c>
      <c r="E52" s="626" t="s">
        <v>5470</v>
      </c>
      <c r="F52" s="629"/>
      <c r="G52" s="629"/>
      <c r="H52" s="629"/>
      <c r="I52" s="629"/>
      <c r="J52" s="629">
        <v>1</v>
      </c>
      <c r="K52" s="629">
        <v>75</v>
      </c>
      <c r="L52" s="629"/>
      <c r="M52" s="629">
        <v>75</v>
      </c>
      <c r="N52" s="629"/>
      <c r="O52" s="629"/>
      <c r="P52" s="642"/>
      <c r="Q52" s="630"/>
    </row>
    <row r="53" spans="1:17" ht="14.4" customHeight="1" x14ac:dyDescent="0.3">
      <c r="A53" s="625" t="s">
        <v>5564</v>
      </c>
      <c r="B53" s="626" t="s">
        <v>5499</v>
      </c>
      <c r="C53" s="626" t="s">
        <v>5462</v>
      </c>
      <c r="D53" s="626" t="s">
        <v>5510</v>
      </c>
      <c r="E53" s="626" t="s">
        <v>5511</v>
      </c>
      <c r="F53" s="629"/>
      <c r="G53" s="629"/>
      <c r="H53" s="629"/>
      <c r="I53" s="629"/>
      <c r="J53" s="629"/>
      <c r="K53" s="629"/>
      <c r="L53" s="629"/>
      <c r="M53" s="629"/>
      <c r="N53" s="629">
        <v>1</v>
      </c>
      <c r="O53" s="629">
        <v>327</v>
      </c>
      <c r="P53" s="642"/>
      <c r="Q53" s="630">
        <v>327</v>
      </c>
    </row>
    <row r="54" spans="1:17" ht="14.4" customHeight="1" x14ac:dyDescent="0.3">
      <c r="A54" s="625" t="s">
        <v>5564</v>
      </c>
      <c r="B54" s="626" t="s">
        <v>5499</v>
      </c>
      <c r="C54" s="626" t="s">
        <v>5462</v>
      </c>
      <c r="D54" s="626" t="s">
        <v>5475</v>
      </c>
      <c r="E54" s="626" t="s">
        <v>5476</v>
      </c>
      <c r="F54" s="629">
        <v>1</v>
      </c>
      <c r="G54" s="629">
        <v>353</v>
      </c>
      <c r="H54" s="629">
        <v>1</v>
      </c>
      <c r="I54" s="629">
        <v>353</v>
      </c>
      <c r="J54" s="629"/>
      <c r="K54" s="629"/>
      <c r="L54" s="629"/>
      <c r="M54" s="629"/>
      <c r="N54" s="629"/>
      <c r="O54" s="629"/>
      <c r="P54" s="642"/>
      <c r="Q54" s="630"/>
    </row>
    <row r="55" spans="1:17" ht="14.4" customHeight="1" x14ac:dyDescent="0.3">
      <c r="A55" s="625" t="s">
        <v>5564</v>
      </c>
      <c r="B55" s="626" t="s">
        <v>5499</v>
      </c>
      <c r="C55" s="626" t="s">
        <v>5462</v>
      </c>
      <c r="D55" s="626" t="s">
        <v>5483</v>
      </c>
      <c r="E55" s="626" t="s">
        <v>5484</v>
      </c>
      <c r="F55" s="629"/>
      <c r="G55" s="629"/>
      <c r="H55" s="629"/>
      <c r="I55" s="629"/>
      <c r="J55" s="629">
        <v>1</v>
      </c>
      <c r="K55" s="629">
        <v>410</v>
      </c>
      <c r="L55" s="629"/>
      <c r="M55" s="629">
        <v>410</v>
      </c>
      <c r="N55" s="629"/>
      <c r="O55" s="629"/>
      <c r="P55" s="642"/>
      <c r="Q55" s="630"/>
    </row>
    <row r="56" spans="1:17" ht="14.4" customHeight="1" x14ac:dyDescent="0.3">
      <c r="A56" s="625" t="s">
        <v>5564</v>
      </c>
      <c r="B56" s="626" t="s">
        <v>5499</v>
      </c>
      <c r="C56" s="626" t="s">
        <v>5462</v>
      </c>
      <c r="D56" s="626" t="s">
        <v>5485</v>
      </c>
      <c r="E56" s="626" t="s">
        <v>5486</v>
      </c>
      <c r="F56" s="629">
        <v>1</v>
      </c>
      <c r="G56" s="629">
        <v>976</v>
      </c>
      <c r="H56" s="629">
        <v>1</v>
      </c>
      <c r="I56" s="629">
        <v>976</v>
      </c>
      <c r="J56" s="629">
        <v>4</v>
      </c>
      <c r="K56" s="629">
        <v>3912</v>
      </c>
      <c r="L56" s="629">
        <v>4.0081967213114753</v>
      </c>
      <c r="M56" s="629">
        <v>978</v>
      </c>
      <c r="N56" s="629"/>
      <c r="O56" s="629"/>
      <c r="P56" s="642"/>
      <c r="Q56" s="630"/>
    </row>
    <row r="57" spans="1:17" ht="14.4" customHeight="1" x14ac:dyDescent="0.3">
      <c r="A57" s="625" t="s">
        <v>5564</v>
      </c>
      <c r="B57" s="626" t="s">
        <v>5499</v>
      </c>
      <c r="C57" s="626" t="s">
        <v>5462</v>
      </c>
      <c r="D57" s="626" t="s">
        <v>5528</v>
      </c>
      <c r="E57" s="626" t="s">
        <v>5529</v>
      </c>
      <c r="F57" s="629"/>
      <c r="G57" s="629"/>
      <c r="H57" s="629"/>
      <c r="I57" s="629"/>
      <c r="J57" s="629">
        <v>1</v>
      </c>
      <c r="K57" s="629">
        <v>410</v>
      </c>
      <c r="L57" s="629"/>
      <c r="M57" s="629">
        <v>410</v>
      </c>
      <c r="N57" s="629"/>
      <c r="O57" s="629"/>
      <c r="P57" s="642"/>
      <c r="Q57" s="630"/>
    </row>
    <row r="58" spans="1:17" ht="14.4" customHeight="1" x14ac:dyDescent="0.3">
      <c r="A58" s="625" t="s">
        <v>5564</v>
      </c>
      <c r="B58" s="626" t="s">
        <v>5499</v>
      </c>
      <c r="C58" s="626" t="s">
        <v>5462</v>
      </c>
      <c r="D58" s="626" t="s">
        <v>5497</v>
      </c>
      <c r="E58" s="626" t="s">
        <v>5498</v>
      </c>
      <c r="F58" s="629"/>
      <c r="G58" s="629"/>
      <c r="H58" s="629"/>
      <c r="I58" s="629"/>
      <c r="J58" s="629"/>
      <c r="K58" s="629"/>
      <c r="L58" s="629"/>
      <c r="M58" s="629"/>
      <c r="N58" s="629">
        <v>1</v>
      </c>
      <c r="O58" s="629">
        <v>0</v>
      </c>
      <c r="P58" s="642"/>
      <c r="Q58" s="630">
        <v>0</v>
      </c>
    </row>
    <row r="59" spans="1:17" ht="14.4" customHeight="1" x14ac:dyDescent="0.3">
      <c r="A59" s="625" t="s">
        <v>5565</v>
      </c>
      <c r="B59" s="626" t="s">
        <v>5461</v>
      </c>
      <c r="C59" s="626" t="s">
        <v>5462</v>
      </c>
      <c r="D59" s="626" t="s">
        <v>5485</v>
      </c>
      <c r="E59" s="626" t="s">
        <v>5486</v>
      </c>
      <c r="F59" s="629"/>
      <c r="G59" s="629"/>
      <c r="H59" s="629"/>
      <c r="I59" s="629"/>
      <c r="J59" s="629"/>
      <c r="K59" s="629"/>
      <c r="L59" s="629"/>
      <c r="M59" s="629"/>
      <c r="N59" s="629">
        <v>2</v>
      </c>
      <c r="O59" s="629">
        <v>1960</v>
      </c>
      <c r="P59" s="642"/>
      <c r="Q59" s="630">
        <v>980</v>
      </c>
    </row>
    <row r="60" spans="1:17" ht="14.4" customHeight="1" x14ac:dyDescent="0.3">
      <c r="A60" s="625" t="s">
        <v>5565</v>
      </c>
      <c r="B60" s="626" t="s">
        <v>5499</v>
      </c>
      <c r="C60" s="626" t="s">
        <v>5462</v>
      </c>
      <c r="D60" s="626" t="s">
        <v>5485</v>
      </c>
      <c r="E60" s="626" t="s">
        <v>5486</v>
      </c>
      <c r="F60" s="629"/>
      <c r="G60" s="629"/>
      <c r="H60" s="629"/>
      <c r="I60" s="629"/>
      <c r="J60" s="629">
        <v>1</v>
      </c>
      <c r="K60" s="629">
        <v>978</v>
      </c>
      <c r="L60" s="629"/>
      <c r="M60" s="629">
        <v>978</v>
      </c>
      <c r="N60" s="629"/>
      <c r="O60" s="629"/>
      <c r="P60" s="642"/>
      <c r="Q60" s="630"/>
    </row>
    <row r="61" spans="1:17" ht="14.4" customHeight="1" x14ac:dyDescent="0.3">
      <c r="A61" s="625" t="s">
        <v>5566</v>
      </c>
      <c r="B61" s="626" t="s">
        <v>5461</v>
      </c>
      <c r="C61" s="626" t="s">
        <v>5462</v>
      </c>
      <c r="D61" s="626" t="s">
        <v>5485</v>
      </c>
      <c r="E61" s="626" t="s">
        <v>5486</v>
      </c>
      <c r="F61" s="629"/>
      <c r="G61" s="629"/>
      <c r="H61" s="629"/>
      <c r="I61" s="629"/>
      <c r="J61" s="629"/>
      <c r="K61" s="629"/>
      <c r="L61" s="629"/>
      <c r="M61" s="629"/>
      <c r="N61" s="629">
        <v>1</v>
      </c>
      <c r="O61" s="629">
        <v>980</v>
      </c>
      <c r="P61" s="642"/>
      <c r="Q61" s="630">
        <v>980</v>
      </c>
    </row>
    <row r="62" spans="1:17" ht="14.4" customHeight="1" x14ac:dyDescent="0.3">
      <c r="A62" s="625" t="s">
        <v>5566</v>
      </c>
      <c r="B62" s="626" t="s">
        <v>5499</v>
      </c>
      <c r="C62" s="626" t="s">
        <v>5462</v>
      </c>
      <c r="D62" s="626" t="s">
        <v>5485</v>
      </c>
      <c r="E62" s="626" t="s">
        <v>5486</v>
      </c>
      <c r="F62" s="629">
        <v>1</v>
      </c>
      <c r="G62" s="629">
        <v>976</v>
      </c>
      <c r="H62" s="629">
        <v>1</v>
      </c>
      <c r="I62" s="629">
        <v>976</v>
      </c>
      <c r="J62" s="629"/>
      <c r="K62" s="629"/>
      <c r="L62" s="629"/>
      <c r="M62" s="629"/>
      <c r="N62" s="629">
        <v>2</v>
      </c>
      <c r="O62" s="629">
        <v>1960</v>
      </c>
      <c r="P62" s="642">
        <v>2.0081967213114753</v>
      </c>
      <c r="Q62" s="630">
        <v>980</v>
      </c>
    </row>
    <row r="63" spans="1:17" ht="14.4" customHeight="1" x14ac:dyDescent="0.3">
      <c r="A63" s="625" t="s">
        <v>5567</v>
      </c>
      <c r="B63" s="626" t="s">
        <v>5499</v>
      </c>
      <c r="C63" s="626" t="s">
        <v>5462</v>
      </c>
      <c r="D63" s="626" t="s">
        <v>5471</v>
      </c>
      <c r="E63" s="626" t="s">
        <v>5472</v>
      </c>
      <c r="F63" s="629"/>
      <c r="G63" s="629"/>
      <c r="H63" s="629"/>
      <c r="I63" s="629"/>
      <c r="J63" s="629">
        <v>1</v>
      </c>
      <c r="K63" s="629">
        <v>34</v>
      </c>
      <c r="L63" s="629"/>
      <c r="M63" s="629">
        <v>34</v>
      </c>
      <c r="N63" s="629">
        <v>1</v>
      </c>
      <c r="O63" s="629">
        <v>34</v>
      </c>
      <c r="P63" s="642"/>
      <c r="Q63" s="630">
        <v>34</v>
      </c>
    </row>
    <row r="64" spans="1:17" ht="14.4" customHeight="1" x14ac:dyDescent="0.3">
      <c r="A64" s="625" t="s">
        <v>5567</v>
      </c>
      <c r="B64" s="626" t="s">
        <v>5499</v>
      </c>
      <c r="C64" s="626" t="s">
        <v>5462</v>
      </c>
      <c r="D64" s="626" t="s">
        <v>5483</v>
      </c>
      <c r="E64" s="626" t="s">
        <v>5484</v>
      </c>
      <c r="F64" s="629"/>
      <c r="G64" s="629"/>
      <c r="H64" s="629"/>
      <c r="I64" s="629"/>
      <c r="J64" s="629">
        <v>1</v>
      </c>
      <c r="K64" s="629">
        <v>410</v>
      </c>
      <c r="L64" s="629"/>
      <c r="M64" s="629">
        <v>410</v>
      </c>
      <c r="N64" s="629"/>
      <c r="O64" s="629"/>
      <c r="P64" s="642"/>
      <c r="Q64" s="630"/>
    </row>
    <row r="65" spans="1:17" ht="14.4" customHeight="1" x14ac:dyDescent="0.3">
      <c r="A65" s="625" t="s">
        <v>5567</v>
      </c>
      <c r="B65" s="626" t="s">
        <v>5499</v>
      </c>
      <c r="C65" s="626" t="s">
        <v>5462</v>
      </c>
      <c r="D65" s="626" t="s">
        <v>5485</v>
      </c>
      <c r="E65" s="626" t="s">
        <v>5486</v>
      </c>
      <c r="F65" s="629">
        <v>1</v>
      </c>
      <c r="G65" s="629">
        <v>976</v>
      </c>
      <c r="H65" s="629">
        <v>1</v>
      </c>
      <c r="I65" s="629">
        <v>976</v>
      </c>
      <c r="J65" s="629">
        <v>1</v>
      </c>
      <c r="K65" s="629">
        <v>978</v>
      </c>
      <c r="L65" s="629">
        <v>1.0020491803278688</v>
      </c>
      <c r="M65" s="629">
        <v>978</v>
      </c>
      <c r="N65" s="629">
        <v>1</v>
      </c>
      <c r="O65" s="629">
        <v>980</v>
      </c>
      <c r="P65" s="642">
        <v>1.0040983606557377</v>
      </c>
      <c r="Q65" s="630">
        <v>980</v>
      </c>
    </row>
    <row r="66" spans="1:17" ht="14.4" customHeight="1" x14ac:dyDescent="0.3">
      <c r="A66" s="625" t="s">
        <v>5567</v>
      </c>
      <c r="B66" s="626" t="s">
        <v>5499</v>
      </c>
      <c r="C66" s="626" t="s">
        <v>5462</v>
      </c>
      <c r="D66" s="626" t="s">
        <v>5489</v>
      </c>
      <c r="E66" s="626" t="s">
        <v>5490</v>
      </c>
      <c r="F66" s="629">
        <v>1</v>
      </c>
      <c r="G66" s="629">
        <v>1902</v>
      </c>
      <c r="H66" s="629">
        <v>1</v>
      </c>
      <c r="I66" s="629">
        <v>1902</v>
      </c>
      <c r="J66" s="629"/>
      <c r="K66" s="629"/>
      <c r="L66" s="629"/>
      <c r="M66" s="629"/>
      <c r="N66" s="629"/>
      <c r="O66" s="629"/>
      <c r="P66" s="642"/>
      <c r="Q66" s="630"/>
    </row>
    <row r="67" spans="1:17" ht="14.4" customHeight="1" x14ac:dyDescent="0.3">
      <c r="A67" s="625" t="s">
        <v>5568</v>
      </c>
      <c r="B67" s="626" t="s">
        <v>5499</v>
      </c>
      <c r="C67" s="626" t="s">
        <v>5462</v>
      </c>
      <c r="D67" s="626" t="s">
        <v>5485</v>
      </c>
      <c r="E67" s="626" t="s">
        <v>5486</v>
      </c>
      <c r="F67" s="629">
        <v>1</v>
      </c>
      <c r="G67" s="629">
        <v>976</v>
      </c>
      <c r="H67" s="629">
        <v>1</v>
      </c>
      <c r="I67" s="629">
        <v>976</v>
      </c>
      <c r="J67" s="629">
        <v>1</v>
      </c>
      <c r="K67" s="629">
        <v>978</v>
      </c>
      <c r="L67" s="629">
        <v>1.0020491803278688</v>
      </c>
      <c r="M67" s="629">
        <v>978</v>
      </c>
      <c r="N67" s="629">
        <v>1</v>
      </c>
      <c r="O67" s="629">
        <v>980</v>
      </c>
      <c r="P67" s="642">
        <v>1.0040983606557377</v>
      </c>
      <c r="Q67" s="630">
        <v>980</v>
      </c>
    </row>
    <row r="68" spans="1:17" ht="14.4" customHeight="1" x14ac:dyDescent="0.3">
      <c r="A68" s="625" t="s">
        <v>5569</v>
      </c>
      <c r="B68" s="626" t="s">
        <v>5499</v>
      </c>
      <c r="C68" s="626" t="s">
        <v>5462</v>
      </c>
      <c r="D68" s="626" t="s">
        <v>5485</v>
      </c>
      <c r="E68" s="626" t="s">
        <v>5486</v>
      </c>
      <c r="F68" s="629">
        <v>1</v>
      </c>
      <c r="G68" s="629">
        <v>976</v>
      </c>
      <c r="H68" s="629">
        <v>1</v>
      </c>
      <c r="I68" s="629">
        <v>976</v>
      </c>
      <c r="J68" s="629"/>
      <c r="K68" s="629"/>
      <c r="L68" s="629"/>
      <c r="M68" s="629"/>
      <c r="N68" s="629"/>
      <c r="O68" s="629"/>
      <c r="P68" s="642"/>
      <c r="Q68" s="630"/>
    </row>
    <row r="69" spans="1:17" ht="14.4" customHeight="1" x14ac:dyDescent="0.3">
      <c r="A69" s="625" t="s">
        <v>5570</v>
      </c>
      <c r="B69" s="626" t="s">
        <v>5499</v>
      </c>
      <c r="C69" s="626" t="s">
        <v>5462</v>
      </c>
      <c r="D69" s="626" t="s">
        <v>5485</v>
      </c>
      <c r="E69" s="626" t="s">
        <v>5486</v>
      </c>
      <c r="F69" s="629">
        <v>1</v>
      </c>
      <c r="G69" s="629">
        <v>976</v>
      </c>
      <c r="H69" s="629">
        <v>1</v>
      </c>
      <c r="I69" s="629">
        <v>976</v>
      </c>
      <c r="J69" s="629">
        <v>1</v>
      </c>
      <c r="K69" s="629">
        <v>978</v>
      </c>
      <c r="L69" s="629">
        <v>1.0020491803278688</v>
      </c>
      <c r="M69" s="629">
        <v>978</v>
      </c>
      <c r="N69" s="629"/>
      <c r="O69" s="629"/>
      <c r="P69" s="642"/>
      <c r="Q69" s="630"/>
    </row>
    <row r="70" spans="1:17" ht="14.4" customHeight="1" x14ac:dyDescent="0.3">
      <c r="A70" s="625" t="s">
        <v>5570</v>
      </c>
      <c r="B70" s="626" t="s">
        <v>5499</v>
      </c>
      <c r="C70" s="626" t="s">
        <v>5462</v>
      </c>
      <c r="D70" s="626" t="s">
        <v>5526</v>
      </c>
      <c r="E70" s="626" t="s">
        <v>5527</v>
      </c>
      <c r="F70" s="629"/>
      <c r="G70" s="629"/>
      <c r="H70" s="629"/>
      <c r="I70" s="629"/>
      <c r="J70" s="629"/>
      <c r="K70" s="629"/>
      <c r="L70" s="629"/>
      <c r="M70" s="629"/>
      <c r="N70" s="629">
        <v>1</v>
      </c>
      <c r="O70" s="629">
        <v>116</v>
      </c>
      <c r="P70" s="642"/>
      <c r="Q70" s="630">
        <v>116</v>
      </c>
    </row>
    <row r="71" spans="1:17" ht="14.4" customHeight="1" x14ac:dyDescent="0.3">
      <c r="A71" s="625" t="s">
        <v>5571</v>
      </c>
      <c r="B71" s="626" t="s">
        <v>5461</v>
      </c>
      <c r="C71" s="626" t="s">
        <v>5462</v>
      </c>
      <c r="D71" s="626" t="s">
        <v>5485</v>
      </c>
      <c r="E71" s="626" t="s">
        <v>5486</v>
      </c>
      <c r="F71" s="629"/>
      <c r="G71" s="629"/>
      <c r="H71" s="629"/>
      <c r="I71" s="629"/>
      <c r="J71" s="629"/>
      <c r="K71" s="629"/>
      <c r="L71" s="629"/>
      <c r="M71" s="629"/>
      <c r="N71" s="629">
        <v>1</v>
      </c>
      <c r="O71" s="629">
        <v>980</v>
      </c>
      <c r="P71" s="642"/>
      <c r="Q71" s="630">
        <v>980</v>
      </c>
    </row>
    <row r="72" spans="1:17" ht="14.4" customHeight="1" x14ac:dyDescent="0.3">
      <c r="A72" s="625" t="s">
        <v>5571</v>
      </c>
      <c r="B72" s="626" t="s">
        <v>5499</v>
      </c>
      <c r="C72" s="626" t="s">
        <v>5462</v>
      </c>
      <c r="D72" s="626" t="s">
        <v>5485</v>
      </c>
      <c r="E72" s="626" t="s">
        <v>5486</v>
      </c>
      <c r="F72" s="629">
        <v>1</v>
      </c>
      <c r="G72" s="629">
        <v>976</v>
      </c>
      <c r="H72" s="629">
        <v>1</v>
      </c>
      <c r="I72" s="629">
        <v>976</v>
      </c>
      <c r="J72" s="629">
        <v>1</v>
      </c>
      <c r="K72" s="629">
        <v>978</v>
      </c>
      <c r="L72" s="629">
        <v>1.0020491803278688</v>
      </c>
      <c r="M72" s="629">
        <v>978</v>
      </c>
      <c r="N72" s="629">
        <v>2</v>
      </c>
      <c r="O72" s="629">
        <v>1960</v>
      </c>
      <c r="P72" s="642">
        <v>2.0081967213114753</v>
      </c>
      <c r="Q72" s="630">
        <v>980</v>
      </c>
    </row>
    <row r="73" spans="1:17" ht="14.4" customHeight="1" x14ac:dyDescent="0.3">
      <c r="A73" s="625" t="s">
        <v>5572</v>
      </c>
      <c r="B73" s="626" t="s">
        <v>5461</v>
      </c>
      <c r="C73" s="626" t="s">
        <v>5462</v>
      </c>
      <c r="D73" s="626" t="s">
        <v>5471</v>
      </c>
      <c r="E73" s="626" t="s">
        <v>5472</v>
      </c>
      <c r="F73" s="629"/>
      <c r="G73" s="629"/>
      <c r="H73" s="629"/>
      <c r="I73" s="629"/>
      <c r="J73" s="629"/>
      <c r="K73" s="629"/>
      <c r="L73" s="629"/>
      <c r="M73" s="629"/>
      <c r="N73" s="629">
        <v>1</v>
      </c>
      <c r="O73" s="629">
        <v>34</v>
      </c>
      <c r="P73" s="642"/>
      <c r="Q73" s="630">
        <v>34</v>
      </c>
    </row>
    <row r="74" spans="1:17" ht="14.4" customHeight="1" x14ac:dyDescent="0.3">
      <c r="A74" s="625" t="s">
        <v>5572</v>
      </c>
      <c r="B74" s="626" t="s">
        <v>5461</v>
      </c>
      <c r="C74" s="626" t="s">
        <v>5462</v>
      </c>
      <c r="D74" s="626" t="s">
        <v>5485</v>
      </c>
      <c r="E74" s="626" t="s">
        <v>5486</v>
      </c>
      <c r="F74" s="629"/>
      <c r="G74" s="629"/>
      <c r="H74" s="629"/>
      <c r="I74" s="629"/>
      <c r="J74" s="629"/>
      <c r="K74" s="629"/>
      <c r="L74" s="629"/>
      <c r="M74" s="629"/>
      <c r="N74" s="629">
        <v>1</v>
      </c>
      <c r="O74" s="629">
        <v>980</v>
      </c>
      <c r="P74" s="642"/>
      <c r="Q74" s="630">
        <v>980</v>
      </c>
    </row>
    <row r="75" spans="1:17" ht="14.4" customHeight="1" x14ac:dyDescent="0.3">
      <c r="A75" s="625" t="s">
        <v>5572</v>
      </c>
      <c r="B75" s="626" t="s">
        <v>5499</v>
      </c>
      <c r="C75" s="626" t="s">
        <v>5462</v>
      </c>
      <c r="D75" s="626" t="s">
        <v>5485</v>
      </c>
      <c r="E75" s="626" t="s">
        <v>5486</v>
      </c>
      <c r="F75" s="629">
        <v>1</v>
      </c>
      <c r="G75" s="629">
        <v>976</v>
      </c>
      <c r="H75" s="629">
        <v>1</v>
      </c>
      <c r="I75" s="629">
        <v>976</v>
      </c>
      <c r="J75" s="629"/>
      <c r="K75" s="629"/>
      <c r="L75" s="629"/>
      <c r="M75" s="629"/>
      <c r="N75" s="629"/>
      <c r="O75" s="629"/>
      <c r="P75" s="642"/>
      <c r="Q75" s="630"/>
    </row>
    <row r="76" spans="1:17" ht="14.4" customHeight="1" x14ac:dyDescent="0.3">
      <c r="A76" s="625" t="s">
        <v>535</v>
      </c>
      <c r="B76" s="626" t="s">
        <v>5461</v>
      </c>
      <c r="C76" s="626" t="s">
        <v>5462</v>
      </c>
      <c r="D76" s="626" t="s">
        <v>5473</v>
      </c>
      <c r="E76" s="626" t="s">
        <v>5474</v>
      </c>
      <c r="F76" s="629"/>
      <c r="G76" s="629"/>
      <c r="H76" s="629"/>
      <c r="I76" s="629"/>
      <c r="J76" s="629"/>
      <c r="K76" s="629"/>
      <c r="L76" s="629"/>
      <c r="M76" s="629"/>
      <c r="N76" s="629">
        <v>2</v>
      </c>
      <c r="O76" s="629">
        <v>1290</v>
      </c>
      <c r="P76" s="642"/>
      <c r="Q76" s="630">
        <v>645</v>
      </c>
    </row>
    <row r="77" spans="1:17" ht="14.4" customHeight="1" x14ac:dyDescent="0.3">
      <c r="A77" s="625" t="s">
        <v>535</v>
      </c>
      <c r="B77" s="626" t="s">
        <v>5461</v>
      </c>
      <c r="C77" s="626" t="s">
        <v>5462</v>
      </c>
      <c r="D77" s="626" t="s">
        <v>5475</v>
      </c>
      <c r="E77" s="626" t="s">
        <v>5476</v>
      </c>
      <c r="F77" s="629"/>
      <c r="G77" s="629"/>
      <c r="H77" s="629"/>
      <c r="I77" s="629"/>
      <c r="J77" s="629"/>
      <c r="K77" s="629"/>
      <c r="L77" s="629"/>
      <c r="M77" s="629"/>
      <c r="N77" s="629">
        <v>1</v>
      </c>
      <c r="O77" s="629">
        <v>327</v>
      </c>
      <c r="P77" s="642"/>
      <c r="Q77" s="630">
        <v>327</v>
      </c>
    </row>
    <row r="78" spans="1:17" ht="14.4" customHeight="1" x14ac:dyDescent="0.3">
      <c r="A78" s="625" t="s">
        <v>535</v>
      </c>
      <c r="B78" s="626" t="s">
        <v>5461</v>
      </c>
      <c r="C78" s="626" t="s">
        <v>5462</v>
      </c>
      <c r="D78" s="626" t="s">
        <v>5573</v>
      </c>
      <c r="E78" s="626" t="s">
        <v>5574</v>
      </c>
      <c r="F78" s="629"/>
      <c r="G78" s="629"/>
      <c r="H78" s="629"/>
      <c r="I78" s="629"/>
      <c r="J78" s="629"/>
      <c r="K78" s="629"/>
      <c r="L78" s="629"/>
      <c r="M78" s="629"/>
      <c r="N78" s="629">
        <v>49</v>
      </c>
      <c r="O78" s="629">
        <v>434826</v>
      </c>
      <c r="P78" s="642"/>
      <c r="Q78" s="630">
        <v>8874</v>
      </c>
    </row>
    <row r="79" spans="1:17" ht="14.4" customHeight="1" x14ac:dyDescent="0.3">
      <c r="A79" s="625" t="s">
        <v>535</v>
      </c>
      <c r="B79" s="626" t="s">
        <v>5461</v>
      </c>
      <c r="C79" s="626" t="s">
        <v>5462</v>
      </c>
      <c r="D79" s="626" t="s">
        <v>5575</v>
      </c>
      <c r="E79" s="626" t="s">
        <v>5576</v>
      </c>
      <c r="F79" s="629"/>
      <c r="G79" s="629"/>
      <c r="H79" s="629"/>
      <c r="I79" s="629"/>
      <c r="J79" s="629"/>
      <c r="K79" s="629"/>
      <c r="L79" s="629"/>
      <c r="M79" s="629"/>
      <c r="N79" s="629">
        <v>1385</v>
      </c>
      <c r="O79" s="629">
        <v>1004125</v>
      </c>
      <c r="P79" s="642"/>
      <c r="Q79" s="630">
        <v>725</v>
      </c>
    </row>
    <row r="80" spans="1:17" ht="14.4" customHeight="1" x14ac:dyDescent="0.3">
      <c r="A80" s="625" t="s">
        <v>535</v>
      </c>
      <c r="B80" s="626" t="s">
        <v>5461</v>
      </c>
      <c r="C80" s="626" t="s">
        <v>5462</v>
      </c>
      <c r="D80" s="626" t="s">
        <v>5483</v>
      </c>
      <c r="E80" s="626" t="s">
        <v>5484</v>
      </c>
      <c r="F80" s="629"/>
      <c r="G80" s="629"/>
      <c r="H80" s="629"/>
      <c r="I80" s="629"/>
      <c r="J80" s="629"/>
      <c r="K80" s="629"/>
      <c r="L80" s="629"/>
      <c r="M80" s="629"/>
      <c r="N80" s="629">
        <v>40</v>
      </c>
      <c r="O80" s="629">
        <v>16440</v>
      </c>
      <c r="P80" s="642"/>
      <c r="Q80" s="630">
        <v>411</v>
      </c>
    </row>
    <row r="81" spans="1:17" ht="14.4" customHeight="1" x14ac:dyDescent="0.3">
      <c r="A81" s="625" t="s">
        <v>535</v>
      </c>
      <c r="B81" s="626" t="s">
        <v>5461</v>
      </c>
      <c r="C81" s="626" t="s">
        <v>5462</v>
      </c>
      <c r="D81" s="626" t="s">
        <v>5485</v>
      </c>
      <c r="E81" s="626" t="s">
        <v>5486</v>
      </c>
      <c r="F81" s="629"/>
      <c r="G81" s="629"/>
      <c r="H81" s="629"/>
      <c r="I81" s="629"/>
      <c r="J81" s="629"/>
      <c r="K81" s="629"/>
      <c r="L81" s="629"/>
      <c r="M81" s="629"/>
      <c r="N81" s="629">
        <v>440</v>
      </c>
      <c r="O81" s="629">
        <v>431200</v>
      </c>
      <c r="P81" s="642"/>
      <c r="Q81" s="630">
        <v>980</v>
      </c>
    </row>
    <row r="82" spans="1:17" ht="14.4" customHeight="1" x14ac:dyDescent="0.3">
      <c r="A82" s="625" t="s">
        <v>535</v>
      </c>
      <c r="B82" s="626" t="s">
        <v>5461</v>
      </c>
      <c r="C82" s="626" t="s">
        <v>5462</v>
      </c>
      <c r="D82" s="626" t="s">
        <v>5487</v>
      </c>
      <c r="E82" s="626" t="s">
        <v>5488</v>
      </c>
      <c r="F82" s="629"/>
      <c r="G82" s="629"/>
      <c r="H82" s="629"/>
      <c r="I82" s="629"/>
      <c r="J82" s="629"/>
      <c r="K82" s="629"/>
      <c r="L82" s="629"/>
      <c r="M82" s="629"/>
      <c r="N82" s="629">
        <v>1</v>
      </c>
      <c r="O82" s="629">
        <v>529</v>
      </c>
      <c r="P82" s="642"/>
      <c r="Q82" s="630">
        <v>529</v>
      </c>
    </row>
    <row r="83" spans="1:17" ht="14.4" customHeight="1" x14ac:dyDescent="0.3">
      <c r="A83" s="625" t="s">
        <v>535</v>
      </c>
      <c r="B83" s="626" t="s">
        <v>5461</v>
      </c>
      <c r="C83" s="626" t="s">
        <v>5462</v>
      </c>
      <c r="D83" s="626" t="s">
        <v>5489</v>
      </c>
      <c r="E83" s="626" t="s">
        <v>5490</v>
      </c>
      <c r="F83" s="629"/>
      <c r="G83" s="629"/>
      <c r="H83" s="629"/>
      <c r="I83" s="629"/>
      <c r="J83" s="629"/>
      <c r="K83" s="629"/>
      <c r="L83" s="629"/>
      <c r="M83" s="629"/>
      <c r="N83" s="629">
        <v>50</v>
      </c>
      <c r="O83" s="629">
        <v>95300</v>
      </c>
      <c r="P83" s="642"/>
      <c r="Q83" s="630">
        <v>1906</v>
      </c>
    </row>
    <row r="84" spans="1:17" ht="14.4" customHeight="1" x14ac:dyDescent="0.3">
      <c r="A84" s="625" t="s">
        <v>535</v>
      </c>
      <c r="B84" s="626" t="s">
        <v>5461</v>
      </c>
      <c r="C84" s="626" t="s">
        <v>5462</v>
      </c>
      <c r="D84" s="626" t="s">
        <v>5491</v>
      </c>
      <c r="E84" s="626" t="s">
        <v>5492</v>
      </c>
      <c r="F84" s="629"/>
      <c r="G84" s="629"/>
      <c r="H84" s="629"/>
      <c r="I84" s="629"/>
      <c r="J84" s="629"/>
      <c r="K84" s="629"/>
      <c r="L84" s="629"/>
      <c r="M84" s="629"/>
      <c r="N84" s="629">
        <v>3</v>
      </c>
      <c r="O84" s="629">
        <v>6231</v>
      </c>
      <c r="P84" s="642"/>
      <c r="Q84" s="630">
        <v>2077</v>
      </c>
    </row>
    <row r="85" spans="1:17" ht="14.4" customHeight="1" x14ac:dyDescent="0.3">
      <c r="A85" s="625" t="s">
        <v>535</v>
      </c>
      <c r="B85" s="626" t="s">
        <v>5461</v>
      </c>
      <c r="C85" s="626" t="s">
        <v>5462</v>
      </c>
      <c r="D85" s="626" t="s">
        <v>5577</v>
      </c>
      <c r="E85" s="626" t="s">
        <v>5578</v>
      </c>
      <c r="F85" s="629"/>
      <c r="G85" s="629"/>
      <c r="H85" s="629"/>
      <c r="I85" s="629"/>
      <c r="J85" s="629"/>
      <c r="K85" s="629"/>
      <c r="L85" s="629"/>
      <c r="M85" s="629"/>
      <c r="N85" s="629">
        <v>15</v>
      </c>
      <c r="O85" s="629">
        <v>4530</v>
      </c>
      <c r="P85" s="642"/>
      <c r="Q85" s="630">
        <v>302</v>
      </c>
    </row>
    <row r="86" spans="1:17" ht="14.4" customHeight="1" x14ac:dyDescent="0.3">
      <c r="A86" s="625" t="s">
        <v>535</v>
      </c>
      <c r="B86" s="626" t="s">
        <v>5461</v>
      </c>
      <c r="C86" s="626" t="s">
        <v>5462</v>
      </c>
      <c r="D86" s="626" t="s">
        <v>5579</v>
      </c>
      <c r="E86" s="626" t="s">
        <v>5580</v>
      </c>
      <c r="F86" s="629"/>
      <c r="G86" s="629"/>
      <c r="H86" s="629"/>
      <c r="I86" s="629"/>
      <c r="J86" s="629">
        <v>1</v>
      </c>
      <c r="K86" s="629">
        <v>5065</v>
      </c>
      <c r="L86" s="629"/>
      <c r="M86" s="629">
        <v>5065</v>
      </c>
      <c r="N86" s="629"/>
      <c r="O86" s="629"/>
      <c r="P86" s="642"/>
      <c r="Q86" s="630"/>
    </row>
    <row r="87" spans="1:17" ht="14.4" customHeight="1" x14ac:dyDescent="0.3">
      <c r="A87" s="625" t="s">
        <v>535</v>
      </c>
      <c r="B87" s="626" t="s">
        <v>5461</v>
      </c>
      <c r="C87" s="626" t="s">
        <v>5462</v>
      </c>
      <c r="D87" s="626" t="s">
        <v>5581</v>
      </c>
      <c r="E87" s="626" t="s">
        <v>5582</v>
      </c>
      <c r="F87" s="629"/>
      <c r="G87" s="629"/>
      <c r="H87" s="629"/>
      <c r="I87" s="629"/>
      <c r="J87" s="629">
        <v>1</v>
      </c>
      <c r="K87" s="629">
        <v>7103</v>
      </c>
      <c r="L87" s="629"/>
      <c r="M87" s="629">
        <v>7103</v>
      </c>
      <c r="N87" s="629">
        <v>1</v>
      </c>
      <c r="O87" s="629">
        <v>7112</v>
      </c>
      <c r="P87" s="642"/>
      <c r="Q87" s="630">
        <v>7112</v>
      </c>
    </row>
    <row r="88" spans="1:17" ht="14.4" customHeight="1" x14ac:dyDescent="0.3">
      <c r="A88" s="625" t="s">
        <v>535</v>
      </c>
      <c r="B88" s="626" t="s">
        <v>5499</v>
      </c>
      <c r="C88" s="626" t="s">
        <v>5462</v>
      </c>
      <c r="D88" s="626" t="s">
        <v>5471</v>
      </c>
      <c r="E88" s="626" t="s">
        <v>5472</v>
      </c>
      <c r="F88" s="629">
        <v>1</v>
      </c>
      <c r="G88" s="629">
        <v>34</v>
      </c>
      <c r="H88" s="629">
        <v>1</v>
      </c>
      <c r="I88" s="629">
        <v>34</v>
      </c>
      <c r="J88" s="629">
        <v>3</v>
      </c>
      <c r="K88" s="629">
        <v>102</v>
      </c>
      <c r="L88" s="629">
        <v>3</v>
      </c>
      <c r="M88" s="629">
        <v>34</v>
      </c>
      <c r="N88" s="629"/>
      <c r="O88" s="629"/>
      <c r="P88" s="642"/>
      <c r="Q88" s="630"/>
    </row>
    <row r="89" spans="1:17" ht="14.4" customHeight="1" x14ac:dyDescent="0.3">
      <c r="A89" s="625" t="s">
        <v>535</v>
      </c>
      <c r="B89" s="626" t="s">
        <v>5499</v>
      </c>
      <c r="C89" s="626" t="s">
        <v>5462</v>
      </c>
      <c r="D89" s="626" t="s">
        <v>5483</v>
      </c>
      <c r="E89" s="626" t="s">
        <v>5484</v>
      </c>
      <c r="F89" s="629">
        <v>58</v>
      </c>
      <c r="G89" s="629">
        <v>23664</v>
      </c>
      <c r="H89" s="629">
        <v>1</v>
      </c>
      <c r="I89" s="629">
        <v>408</v>
      </c>
      <c r="J89" s="629">
        <v>46</v>
      </c>
      <c r="K89" s="629">
        <v>18860</v>
      </c>
      <c r="L89" s="629">
        <v>0.79699121027721431</v>
      </c>
      <c r="M89" s="629">
        <v>410</v>
      </c>
      <c r="N89" s="629">
        <v>11</v>
      </c>
      <c r="O89" s="629">
        <v>4521</v>
      </c>
      <c r="P89" s="642">
        <v>0.19104969574036512</v>
      </c>
      <c r="Q89" s="630">
        <v>411</v>
      </c>
    </row>
    <row r="90" spans="1:17" ht="14.4" customHeight="1" x14ac:dyDescent="0.3">
      <c r="A90" s="625" t="s">
        <v>535</v>
      </c>
      <c r="B90" s="626" t="s">
        <v>5499</v>
      </c>
      <c r="C90" s="626" t="s">
        <v>5462</v>
      </c>
      <c r="D90" s="626" t="s">
        <v>5485</v>
      </c>
      <c r="E90" s="626" t="s">
        <v>5486</v>
      </c>
      <c r="F90" s="629">
        <v>591</v>
      </c>
      <c r="G90" s="629">
        <v>576816</v>
      </c>
      <c r="H90" s="629">
        <v>1</v>
      </c>
      <c r="I90" s="629">
        <v>976</v>
      </c>
      <c r="J90" s="629">
        <v>643</v>
      </c>
      <c r="K90" s="629">
        <v>628854</v>
      </c>
      <c r="L90" s="629">
        <v>1.0902159440792212</v>
      </c>
      <c r="M90" s="629">
        <v>978</v>
      </c>
      <c r="N90" s="629">
        <v>146</v>
      </c>
      <c r="O90" s="629">
        <v>143080</v>
      </c>
      <c r="P90" s="642">
        <v>0.24805137166791491</v>
      </c>
      <c r="Q90" s="630">
        <v>980</v>
      </c>
    </row>
    <row r="91" spans="1:17" ht="14.4" customHeight="1" x14ac:dyDescent="0.3">
      <c r="A91" s="625" t="s">
        <v>535</v>
      </c>
      <c r="B91" s="626" t="s">
        <v>5499</v>
      </c>
      <c r="C91" s="626" t="s">
        <v>5462</v>
      </c>
      <c r="D91" s="626" t="s">
        <v>5489</v>
      </c>
      <c r="E91" s="626" t="s">
        <v>5490</v>
      </c>
      <c r="F91" s="629">
        <v>79</v>
      </c>
      <c r="G91" s="629">
        <v>150258</v>
      </c>
      <c r="H91" s="629">
        <v>1</v>
      </c>
      <c r="I91" s="629">
        <v>1902</v>
      </c>
      <c r="J91" s="629">
        <v>62</v>
      </c>
      <c r="K91" s="629">
        <v>118048</v>
      </c>
      <c r="L91" s="629">
        <v>0.78563537382368998</v>
      </c>
      <c r="M91" s="629">
        <v>1904</v>
      </c>
      <c r="N91" s="629">
        <v>8</v>
      </c>
      <c r="O91" s="629">
        <v>15248</v>
      </c>
      <c r="P91" s="642">
        <v>0.10147878981485178</v>
      </c>
      <c r="Q91" s="630">
        <v>1906</v>
      </c>
    </row>
    <row r="92" spans="1:17" ht="14.4" customHeight="1" x14ac:dyDescent="0.3">
      <c r="A92" s="625" t="s">
        <v>535</v>
      </c>
      <c r="B92" s="626" t="s">
        <v>5499</v>
      </c>
      <c r="C92" s="626" t="s">
        <v>5462</v>
      </c>
      <c r="D92" s="626" t="s">
        <v>5491</v>
      </c>
      <c r="E92" s="626" t="s">
        <v>5492</v>
      </c>
      <c r="F92" s="629">
        <v>4</v>
      </c>
      <c r="G92" s="629">
        <v>8284</v>
      </c>
      <c r="H92" s="629">
        <v>1</v>
      </c>
      <c r="I92" s="629">
        <v>2071</v>
      </c>
      <c r="J92" s="629">
        <v>1</v>
      </c>
      <c r="K92" s="629">
        <v>2073</v>
      </c>
      <c r="L92" s="629">
        <v>0.25024142926122644</v>
      </c>
      <c r="M92" s="629">
        <v>2073</v>
      </c>
      <c r="N92" s="629"/>
      <c r="O92" s="629"/>
      <c r="P92" s="642"/>
      <c r="Q92" s="630"/>
    </row>
    <row r="93" spans="1:17" ht="14.4" customHeight="1" x14ac:dyDescent="0.3">
      <c r="A93" s="625" t="s">
        <v>535</v>
      </c>
      <c r="B93" s="626" t="s">
        <v>5499</v>
      </c>
      <c r="C93" s="626" t="s">
        <v>5462</v>
      </c>
      <c r="D93" s="626" t="s">
        <v>5555</v>
      </c>
      <c r="E93" s="626" t="s">
        <v>5556</v>
      </c>
      <c r="F93" s="629"/>
      <c r="G93" s="629"/>
      <c r="H93" s="629"/>
      <c r="I93" s="629"/>
      <c r="J93" s="629"/>
      <c r="K93" s="629"/>
      <c r="L93" s="629"/>
      <c r="M93" s="629"/>
      <c r="N93" s="629">
        <v>1</v>
      </c>
      <c r="O93" s="629">
        <v>232</v>
      </c>
      <c r="P93" s="642"/>
      <c r="Q93" s="630">
        <v>232</v>
      </c>
    </row>
    <row r="94" spans="1:17" ht="14.4" customHeight="1" x14ac:dyDescent="0.3">
      <c r="A94" s="625" t="s">
        <v>535</v>
      </c>
      <c r="B94" s="626" t="s">
        <v>5583</v>
      </c>
      <c r="C94" s="626" t="s">
        <v>5462</v>
      </c>
      <c r="D94" s="626" t="s">
        <v>5584</v>
      </c>
      <c r="E94" s="626" t="s">
        <v>5585</v>
      </c>
      <c r="F94" s="629">
        <v>1</v>
      </c>
      <c r="G94" s="629">
        <v>2940</v>
      </c>
      <c r="H94" s="629">
        <v>1</v>
      </c>
      <c r="I94" s="629">
        <v>2940</v>
      </c>
      <c r="J94" s="629">
        <v>1</v>
      </c>
      <c r="K94" s="629">
        <v>2949</v>
      </c>
      <c r="L94" s="629">
        <v>1.0030612244897958</v>
      </c>
      <c r="M94" s="629">
        <v>2949</v>
      </c>
      <c r="N94" s="629">
        <v>1</v>
      </c>
      <c r="O94" s="629">
        <v>2961</v>
      </c>
      <c r="P94" s="642">
        <v>1.0071428571428571</v>
      </c>
      <c r="Q94" s="630">
        <v>2961</v>
      </c>
    </row>
    <row r="95" spans="1:17" ht="14.4" customHeight="1" x14ac:dyDescent="0.3">
      <c r="A95" s="625" t="s">
        <v>535</v>
      </c>
      <c r="B95" s="626" t="s">
        <v>5583</v>
      </c>
      <c r="C95" s="626" t="s">
        <v>5462</v>
      </c>
      <c r="D95" s="626" t="s">
        <v>5586</v>
      </c>
      <c r="E95" s="626" t="s">
        <v>5587</v>
      </c>
      <c r="F95" s="629"/>
      <c r="G95" s="629"/>
      <c r="H95" s="629"/>
      <c r="I95" s="629"/>
      <c r="J95" s="629"/>
      <c r="K95" s="629"/>
      <c r="L95" s="629"/>
      <c r="M95" s="629"/>
      <c r="N95" s="629">
        <v>1</v>
      </c>
      <c r="O95" s="629">
        <v>2430</v>
      </c>
      <c r="P95" s="642"/>
      <c r="Q95" s="630">
        <v>2430</v>
      </c>
    </row>
    <row r="96" spans="1:17" ht="14.4" customHeight="1" x14ac:dyDescent="0.3">
      <c r="A96" s="625" t="s">
        <v>535</v>
      </c>
      <c r="B96" s="626" t="s">
        <v>5583</v>
      </c>
      <c r="C96" s="626" t="s">
        <v>5462</v>
      </c>
      <c r="D96" s="626" t="s">
        <v>5588</v>
      </c>
      <c r="E96" s="626" t="s">
        <v>5589</v>
      </c>
      <c r="F96" s="629"/>
      <c r="G96" s="629"/>
      <c r="H96" s="629"/>
      <c r="I96" s="629"/>
      <c r="J96" s="629"/>
      <c r="K96" s="629"/>
      <c r="L96" s="629"/>
      <c r="M96" s="629"/>
      <c r="N96" s="629">
        <v>1</v>
      </c>
      <c r="O96" s="629">
        <v>2678</v>
      </c>
      <c r="P96" s="642"/>
      <c r="Q96" s="630">
        <v>2678</v>
      </c>
    </row>
    <row r="97" spans="1:17" ht="14.4" customHeight="1" x14ac:dyDescent="0.3">
      <c r="A97" s="625" t="s">
        <v>535</v>
      </c>
      <c r="B97" s="626" t="s">
        <v>5583</v>
      </c>
      <c r="C97" s="626" t="s">
        <v>5462</v>
      </c>
      <c r="D97" s="626" t="s">
        <v>653</v>
      </c>
      <c r="E97" s="626" t="s">
        <v>5590</v>
      </c>
      <c r="F97" s="629"/>
      <c r="G97" s="629"/>
      <c r="H97" s="629"/>
      <c r="I97" s="629"/>
      <c r="J97" s="629">
        <v>1</v>
      </c>
      <c r="K97" s="629">
        <v>1885</v>
      </c>
      <c r="L97" s="629"/>
      <c r="M97" s="629">
        <v>1885</v>
      </c>
      <c r="N97" s="629"/>
      <c r="O97" s="629"/>
      <c r="P97" s="642"/>
      <c r="Q97" s="630"/>
    </row>
    <row r="98" spans="1:17" ht="14.4" customHeight="1" x14ac:dyDescent="0.3">
      <c r="A98" s="625" t="s">
        <v>535</v>
      </c>
      <c r="B98" s="626" t="s">
        <v>5583</v>
      </c>
      <c r="C98" s="626" t="s">
        <v>5462</v>
      </c>
      <c r="D98" s="626" t="s">
        <v>5591</v>
      </c>
      <c r="E98" s="626" t="s">
        <v>5592</v>
      </c>
      <c r="F98" s="629"/>
      <c r="G98" s="629"/>
      <c r="H98" s="629"/>
      <c r="I98" s="629"/>
      <c r="J98" s="629"/>
      <c r="K98" s="629"/>
      <c r="L98" s="629"/>
      <c r="M98" s="629"/>
      <c r="N98" s="629">
        <v>1</v>
      </c>
      <c r="O98" s="629">
        <v>15368</v>
      </c>
      <c r="P98" s="642"/>
      <c r="Q98" s="630">
        <v>15368</v>
      </c>
    </row>
    <row r="99" spans="1:17" ht="14.4" customHeight="1" x14ac:dyDescent="0.3">
      <c r="A99" s="625" t="s">
        <v>535</v>
      </c>
      <c r="B99" s="626" t="s">
        <v>5583</v>
      </c>
      <c r="C99" s="626" t="s">
        <v>5462</v>
      </c>
      <c r="D99" s="626" t="s">
        <v>5593</v>
      </c>
      <c r="E99" s="626" t="s">
        <v>5594</v>
      </c>
      <c r="F99" s="629"/>
      <c r="G99" s="629"/>
      <c r="H99" s="629"/>
      <c r="I99" s="629"/>
      <c r="J99" s="629">
        <v>2</v>
      </c>
      <c r="K99" s="629">
        <v>18000</v>
      </c>
      <c r="L99" s="629"/>
      <c r="M99" s="629">
        <v>9000</v>
      </c>
      <c r="N99" s="629"/>
      <c r="O99" s="629"/>
      <c r="P99" s="642"/>
      <c r="Q99" s="630"/>
    </row>
    <row r="100" spans="1:17" ht="14.4" customHeight="1" x14ac:dyDescent="0.3">
      <c r="A100" s="625" t="s">
        <v>535</v>
      </c>
      <c r="B100" s="626" t="s">
        <v>5583</v>
      </c>
      <c r="C100" s="626" t="s">
        <v>5462</v>
      </c>
      <c r="D100" s="626" t="s">
        <v>5595</v>
      </c>
      <c r="E100" s="626" t="s">
        <v>5596</v>
      </c>
      <c r="F100" s="629"/>
      <c r="G100" s="629"/>
      <c r="H100" s="629"/>
      <c r="I100" s="629"/>
      <c r="J100" s="629"/>
      <c r="K100" s="629"/>
      <c r="L100" s="629"/>
      <c r="M100" s="629"/>
      <c r="N100" s="629">
        <v>1</v>
      </c>
      <c r="O100" s="629">
        <v>4617</v>
      </c>
      <c r="P100" s="642"/>
      <c r="Q100" s="630">
        <v>4617</v>
      </c>
    </row>
    <row r="101" spans="1:17" ht="14.4" customHeight="1" x14ac:dyDescent="0.3">
      <c r="A101" s="625" t="s">
        <v>535</v>
      </c>
      <c r="B101" s="626" t="s">
        <v>5583</v>
      </c>
      <c r="C101" s="626" t="s">
        <v>5462</v>
      </c>
      <c r="D101" s="626" t="s">
        <v>5597</v>
      </c>
      <c r="E101" s="626" t="s">
        <v>5598</v>
      </c>
      <c r="F101" s="629"/>
      <c r="G101" s="629"/>
      <c r="H101" s="629"/>
      <c r="I101" s="629"/>
      <c r="J101" s="629"/>
      <c r="K101" s="629"/>
      <c r="L101" s="629"/>
      <c r="M101" s="629"/>
      <c r="N101" s="629">
        <v>1</v>
      </c>
      <c r="O101" s="629">
        <v>800</v>
      </c>
      <c r="P101" s="642"/>
      <c r="Q101" s="630">
        <v>800</v>
      </c>
    </row>
    <row r="102" spans="1:17" ht="14.4" customHeight="1" x14ac:dyDescent="0.3">
      <c r="A102" s="625" t="s">
        <v>535</v>
      </c>
      <c r="B102" s="626" t="s">
        <v>5583</v>
      </c>
      <c r="C102" s="626" t="s">
        <v>5462</v>
      </c>
      <c r="D102" s="626" t="s">
        <v>5599</v>
      </c>
      <c r="E102" s="626" t="s">
        <v>5600</v>
      </c>
      <c r="F102" s="629">
        <v>1</v>
      </c>
      <c r="G102" s="629">
        <v>8902</v>
      </c>
      <c r="H102" s="629">
        <v>1</v>
      </c>
      <c r="I102" s="629">
        <v>8902</v>
      </c>
      <c r="J102" s="629">
        <v>1</v>
      </c>
      <c r="K102" s="629">
        <v>8929</v>
      </c>
      <c r="L102" s="629">
        <v>1.0030330262862279</v>
      </c>
      <c r="M102" s="629">
        <v>8929</v>
      </c>
      <c r="N102" s="629"/>
      <c r="O102" s="629"/>
      <c r="P102" s="642"/>
      <c r="Q102" s="630"/>
    </row>
    <row r="103" spans="1:17" ht="14.4" customHeight="1" x14ac:dyDescent="0.3">
      <c r="A103" s="625" t="s">
        <v>535</v>
      </c>
      <c r="B103" s="626" t="s">
        <v>5583</v>
      </c>
      <c r="C103" s="626" t="s">
        <v>5462</v>
      </c>
      <c r="D103" s="626" t="s">
        <v>5601</v>
      </c>
      <c r="E103" s="626" t="s">
        <v>5602</v>
      </c>
      <c r="F103" s="629"/>
      <c r="G103" s="629"/>
      <c r="H103" s="629"/>
      <c r="I103" s="629"/>
      <c r="J103" s="629">
        <v>2</v>
      </c>
      <c r="K103" s="629">
        <v>12116</v>
      </c>
      <c r="L103" s="629"/>
      <c r="M103" s="629">
        <v>6058</v>
      </c>
      <c r="N103" s="629"/>
      <c r="O103" s="629"/>
      <c r="P103" s="642"/>
      <c r="Q103" s="630"/>
    </row>
    <row r="104" spans="1:17" ht="14.4" customHeight="1" x14ac:dyDescent="0.3">
      <c r="A104" s="625" t="s">
        <v>535</v>
      </c>
      <c r="B104" s="626" t="s">
        <v>5583</v>
      </c>
      <c r="C104" s="626" t="s">
        <v>5462</v>
      </c>
      <c r="D104" s="626" t="s">
        <v>5603</v>
      </c>
      <c r="E104" s="626" t="s">
        <v>5604</v>
      </c>
      <c r="F104" s="629"/>
      <c r="G104" s="629"/>
      <c r="H104" s="629"/>
      <c r="I104" s="629"/>
      <c r="J104" s="629">
        <v>1</v>
      </c>
      <c r="K104" s="629">
        <v>3966</v>
      </c>
      <c r="L104" s="629"/>
      <c r="M104" s="629">
        <v>3966</v>
      </c>
      <c r="N104" s="629"/>
      <c r="O104" s="629"/>
      <c r="P104" s="642"/>
      <c r="Q104" s="630"/>
    </row>
    <row r="105" spans="1:17" ht="14.4" customHeight="1" x14ac:dyDescent="0.3">
      <c r="A105" s="625" t="s">
        <v>535</v>
      </c>
      <c r="B105" s="626" t="s">
        <v>5583</v>
      </c>
      <c r="C105" s="626" t="s">
        <v>5462</v>
      </c>
      <c r="D105" s="626" t="s">
        <v>5605</v>
      </c>
      <c r="E105" s="626" t="s">
        <v>5606</v>
      </c>
      <c r="F105" s="629"/>
      <c r="G105" s="629"/>
      <c r="H105" s="629"/>
      <c r="I105" s="629"/>
      <c r="J105" s="629">
        <v>1</v>
      </c>
      <c r="K105" s="629">
        <v>1183</v>
      </c>
      <c r="L105" s="629"/>
      <c r="M105" s="629">
        <v>1183</v>
      </c>
      <c r="N105" s="629"/>
      <c r="O105" s="629"/>
      <c r="P105" s="642"/>
      <c r="Q105" s="630"/>
    </row>
    <row r="106" spans="1:17" ht="14.4" customHeight="1" x14ac:dyDescent="0.3">
      <c r="A106" s="625" t="s">
        <v>535</v>
      </c>
      <c r="B106" s="626" t="s">
        <v>5583</v>
      </c>
      <c r="C106" s="626" t="s">
        <v>5462</v>
      </c>
      <c r="D106" s="626" t="s">
        <v>5607</v>
      </c>
      <c r="E106" s="626" t="s">
        <v>5608</v>
      </c>
      <c r="F106" s="629"/>
      <c r="G106" s="629"/>
      <c r="H106" s="629"/>
      <c r="I106" s="629"/>
      <c r="J106" s="629">
        <v>1</v>
      </c>
      <c r="K106" s="629">
        <v>0</v>
      </c>
      <c r="L106" s="629"/>
      <c r="M106" s="629">
        <v>0</v>
      </c>
      <c r="N106" s="629">
        <v>1</v>
      </c>
      <c r="O106" s="629">
        <v>0</v>
      </c>
      <c r="P106" s="642"/>
      <c r="Q106" s="630">
        <v>0</v>
      </c>
    </row>
    <row r="107" spans="1:17" ht="14.4" customHeight="1" x14ac:dyDescent="0.3">
      <c r="A107" s="625" t="s">
        <v>535</v>
      </c>
      <c r="B107" s="626" t="s">
        <v>5583</v>
      </c>
      <c r="C107" s="626" t="s">
        <v>5462</v>
      </c>
      <c r="D107" s="626" t="s">
        <v>5609</v>
      </c>
      <c r="E107" s="626" t="s">
        <v>5610</v>
      </c>
      <c r="F107" s="629"/>
      <c r="G107" s="629"/>
      <c r="H107" s="629"/>
      <c r="I107" s="629"/>
      <c r="J107" s="629">
        <v>1</v>
      </c>
      <c r="K107" s="629">
        <v>0</v>
      </c>
      <c r="L107" s="629"/>
      <c r="M107" s="629">
        <v>0</v>
      </c>
      <c r="N107" s="629">
        <v>1</v>
      </c>
      <c r="O107" s="629">
        <v>0</v>
      </c>
      <c r="P107" s="642"/>
      <c r="Q107" s="630">
        <v>0</v>
      </c>
    </row>
    <row r="108" spans="1:17" ht="14.4" customHeight="1" x14ac:dyDescent="0.3">
      <c r="A108" s="625" t="s">
        <v>535</v>
      </c>
      <c r="B108" s="626" t="s">
        <v>5583</v>
      </c>
      <c r="C108" s="626" t="s">
        <v>5462</v>
      </c>
      <c r="D108" s="626" t="s">
        <v>5611</v>
      </c>
      <c r="E108" s="626" t="s">
        <v>5612</v>
      </c>
      <c r="F108" s="629"/>
      <c r="G108" s="629"/>
      <c r="H108" s="629"/>
      <c r="I108" s="629"/>
      <c r="J108" s="629">
        <v>1</v>
      </c>
      <c r="K108" s="629">
        <v>0</v>
      </c>
      <c r="L108" s="629"/>
      <c r="M108" s="629">
        <v>0</v>
      </c>
      <c r="N108" s="629">
        <v>1</v>
      </c>
      <c r="O108" s="629">
        <v>0</v>
      </c>
      <c r="P108" s="642"/>
      <c r="Q108" s="630">
        <v>0</v>
      </c>
    </row>
    <row r="109" spans="1:17" ht="14.4" customHeight="1" x14ac:dyDescent="0.3">
      <c r="A109" s="625" t="s">
        <v>535</v>
      </c>
      <c r="B109" s="626" t="s">
        <v>5583</v>
      </c>
      <c r="C109" s="626" t="s">
        <v>5462</v>
      </c>
      <c r="D109" s="626" t="s">
        <v>5613</v>
      </c>
      <c r="E109" s="626" t="s">
        <v>5614</v>
      </c>
      <c r="F109" s="629"/>
      <c r="G109" s="629"/>
      <c r="H109" s="629"/>
      <c r="I109" s="629"/>
      <c r="J109" s="629">
        <v>2</v>
      </c>
      <c r="K109" s="629">
        <v>0</v>
      </c>
      <c r="L109" s="629"/>
      <c r="M109" s="629">
        <v>0</v>
      </c>
      <c r="N109" s="629">
        <v>2</v>
      </c>
      <c r="O109" s="629">
        <v>0</v>
      </c>
      <c r="P109" s="642"/>
      <c r="Q109" s="630">
        <v>0</v>
      </c>
    </row>
    <row r="110" spans="1:17" ht="14.4" customHeight="1" x14ac:dyDescent="0.3">
      <c r="A110" s="625" t="s">
        <v>535</v>
      </c>
      <c r="B110" s="626" t="s">
        <v>5583</v>
      </c>
      <c r="C110" s="626" t="s">
        <v>5462</v>
      </c>
      <c r="D110" s="626" t="s">
        <v>5615</v>
      </c>
      <c r="E110" s="626" t="s">
        <v>5616</v>
      </c>
      <c r="F110" s="629"/>
      <c r="G110" s="629"/>
      <c r="H110" s="629"/>
      <c r="I110" s="629"/>
      <c r="J110" s="629">
        <v>1</v>
      </c>
      <c r="K110" s="629">
        <v>0</v>
      </c>
      <c r="L110" s="629"/>
      <c r="M110" s="629">
        <v>0</v>
      </c>
      <c r="N110" s="629"/>
      <c r="O110" s="629"/>
      <c r="P110" s="642"/>
      <c r="Q110" s="630"/>
    </row>
    <row r="111" spans="1:17" ht="14.4" customHeight="1" x14ac:dyDescent="0.3">
      <c r="A111" s="625" t="s">
        <v>535</v>
      </c>
      <c r="B111" s="626" t="s">
        <v>5583</v>
      </c>
      <c r="C111" s="626" t="s">
        <v>5462</v>
      </c>
      <c r="D111" s="626" t="s">
        <v>5617</v>
      </c>
      <c r="E111" s="626" t="s">
        <v>5618</v>
      </c>
      <c r="F111" s="629"/>
      <c r="G111" s="629"/>
      <c r="H111" s="629"/>
      <c r="I111" s="629"/>
      <c r="J111" s="629">
        <v>1</v>
      </c>
      <c r="K111" s="629">
        <v>0</v>
      </c>
      <c r="L111" s="629"/>
      <c r="M111" s="629">
        <v>0</v>
      </c>
      <c r="N111" s="629"/>
      <c r="O111" s="629"/>
      <c r="P111" s="642"/>
      <c r="Q111" s="630"/>
    </row>
    <row r="112" spans="1:17" ht="14.4" customHeight="1" x14ac:dyDescent="0.3">
      <c r="A112" s="625" t="s">
        <v>535</v>
      </c>
      <c r="B112" s="626" t="s">
        <v>5583</v>
      </c>
      <c r="C112" s="626" t="s">
        <v>5462</v>
      </c>
      <c r="D112" s="626" t="s">
        <v>5619</v>
      </c>
      <c r="E112" s="626" t="s">
        <v>5620</v>
      </c>
      <c r="F112" s="629"/>
      <c r="G112" s="629"/>
      <c r="H112" s="629"/>
      <c r="I112" s="629"/>
      <c r="J112" s="629"/>
      <c r="K112" s="629"/>
      <c r="L112" s="629"/>
      <c r="M112" s="629"/>
      <c r="N112" s="629">
        <v>1</v>
      </c>
      <c r="O112" s="629">
        <v>0</v>
      </c>
      <c r="P112" s="642"/>
      <c r="Q112" s="630">
        <v>0</v>
      </c>
    </row>
    <row r="113" spans="1:17" ht="14.4" customHeight="1" x14ac:dyDescent="0.3">
      <c r="A113" s="625" t="s">
        <v>535</v>
      </c>
      <c r="B113" s="626" t="s">
        <v>5583</v>
      </c>
      <c r="C113" s="626" t="s">
        <v>5462</v>
      </c>
      <c r="D113" s="626" t="s">
        <v>5621</v>
      </c>
      <c r="E113" s="626" t="s">
        <v>5622</v>
      </c>
      <c r="F113" s="629"/>
      <c r="G113" s="629"/>
      <c r="H113" s="629"/>
      <c r="I113" s="629"/>
      <c r="J113" s="629">
        <v>1</v>
      </c>
      <c r="K113" s="629">
        <v>0</v>
      </c>
      <c r="L113" s="629"/>
      <c r="M113" s="629">
        <v>0</v>
      </c>
      <c r="N113" s="629">
        <v>2</v>
      </c>
      <c r="O113" s="629">
        <v>0</v>
      </c>
      <c r="P113" s="642"/>
      <c r="Q113" s="630">
        <v>0</v>
      </c>
    </row>
    <row r="114" spans="1:17" ht="14.4" customHeight="1" x14ac:dyDescent="0.3">
      <c r="A114" s="625" t="s">
        <v>535</v>
      </c>
      <c r="B114" s="626" t="s">
        <v>5583</v>
      </c>
      <c r="C114" s="626" t="s">
        <v>5462</v>
      </c>
      <c r="D114" s="626" t="s">
        <v>5623</v>
      </c>
      <c r="E114" s="626" t="s">
        <v>5624</v>
      </c>
      <c r="F114" s="629"/>
      <c r="G114" s="629"/>
      <c r="H114" s="629"/>
      <c r="I114" s="629"/>
      <c r="J114" s="629">
        <v>1</v>
      </c>
      <c r="K114" s="629">
        <v>0</v>
      </c>
      <c r="L114" s="629"/>
      <c r="M114" s="629">
        <v>0</v>
      </c>
      <c r="N114" s="629"/>
      <c r="O114" s="629"/>
      <c r="P114" s="642"/>
      <c r="Q114" s="630"/>
    </row>
    <row r="115" spans="1:17" ht="14.4" customHeight="1" x14ac:dyDescent="0.3">
      <c r="A115" s="625" t="s">
        <v>535</v>
      </c>
      <c r="B115" s="626" t="s">
        <v>5583</v>
      </c>
      <c r="C115" s="626" t="s">
        <v>5462</v>
      </c>
      <c r="D115" s="626" t="s">
        <v>5625</v>
      </c>
      <c r="E115" s="626" t="s">
        <v>5626</v>
      </c>
      <c r="F115" s="629"/>
      <c r="G115" s="629"/>
      <c r="H115" s="629"/>
      <c r="I115" s="629"/>
      <c r="J115" s="629"/>
      <c r="K115" s="629"/>
      <c r="L115" s="629"/>
      <c r="M115" s="629"/>
      <c r="N115" s="629">
        <v>1</v>
      </c>
      <c r="O115" s="629">
        <v>0</v>
      </c>
      <c r="P115" s="642"/>
      <c r="Q115" s="630">
        <v>0</v>
      </c>
    </row>
    <row r="116" spans="1:17" ht="14.4" customHeight="1" x14ac:dyDescent="0.3">
      <c r="A116" s="625" t="s">
        <v>535</v>
      </c>
      <c r="B116" s="626" t="s">
        <v>5583</v>
      </c>
      <c r="C116" s="626" t="s">
        <v>5462</v>
      </c>
      <c r="D116" s="626" t="s">
        <v>5627</v>
      </c>
      <c r="E116" s="626" t="s">
        <v>5628</v>
      </c>
      <c r="F116" s="629"/>
      <c r="G116" s="629"/>
      <c r="H116" s="629"/>
      <c r="I116" s="629"/>
      <c r="J116" s="629">
        <v>1</v>
      </c>
      <c r="K116" s="629">
        <v>0</v>
      </c>
      <c r="L116" s="629"/>
      <c r="M116" s="629">
        <v>0</v>
      </c>
      <c r="N116" s="629"/>
      <c r="O116" s="629"/>
      <c r="P116" s="642"/>
      <c r="Q116" s="630"/>
    </row>
    <row r="117" spans="1:17" ht="14.4" customHeight="1" x14ac:dyDescent="0.3">
      <c r="A117" s="625" t="s">
        <v>535</v>
      </c>
      <c r="B117" s="626" t="s">
        <v>5629</v>
      </c>
      <c r="C117" s="626" t="s">
        <v>5630</v>
      </c>
      <c r="D117" s="626" t="s">
        <v>5631</v>
      </c>
      <c r="E117" s="626" t="s">
        <v>5632</v>
      </c>
      <c r="F117" s="629"/>
      <c r="G117" s="629"/>
      <c r="H117" s="629"/>
      <c r="I117" s="629"/>
      <c r="J117" s="629"/>
      <c r="K117" s="629"/>
      <c r="L117" s="629"/>
      <c r="M117" s="629"/>
      <c r="N117" s="629">
        <v>0.3</v>
      </c>
      <c r="O117" s="629">
        <v>29.76</v>
      </c>
      <c r="P117" s="642"/>
      <c r="Q117" s="630">
        <v>99.2</v>
      </c>
    </row>
    <row r="118" spans="1:17" ht="14.4" customHeight="1" x14ac:dyDescent="0.3">
      <c r="A118" s="625" t="s">
        <v>535</v>
      </c>
      <c r="B118" s="626" t="s">
        <v>5629</v>
      </c>
      <c r="C118" s="626" t="s">
        <v>5630</v>
      </c>
      <c r="D118" s="626" t="s">
        <v>5633</v>
      </c>
      <c r="E118" s="626" t="s">
        <v>5634</v>
      </c>
      <c r="F118" s="629"/>
      <c r="G118" s="629"/>
      <c r="H118" s="629"/>
      <c r="I118" s="629"/>
      <c r="J118" s="629">
        <v>2</v>
      </c>
      <c r="K118" s="629">
        <v>32388.550000000003</v>
      </c>
      <c r="L118" s="629"/>
      <c r="M118" s="629">
        <v>16194.275000000001</v>
      </c>
      <c r="N118" s="629">
        <v>3.7</v>
      </c>
      <c r="O118" s="629">
        <v>44915.590000000004</v>
      </c>
      <c r="P118" s="642"/>
      <c r="Q118" s="630">
        <v>12139.348648648649</v>
      </c>
    </row>
    <row r="119" spans="1:17" ht="14.4" customHeight="1" x14ac:dyDescent="0.3">
      <c r="A119" s="625" t="s">
        <v>535</v>
      </c>
      <c r="B119" s="626" t="s">
        <v>5629</v>
      </c>
      <c r="C119" s="626" t="s">
        <v>5630</v>
      </c>
      <c r="D119" s="626" t="s">
        <v>5635</v>
      </c>
      <c r="E119" s="626" t="s">
        <v>5636</v>
      </c>
      <c r="F119" s="629"/>
      <c r="G119" s="629"/>
      <c r="H119" s="629"/>
      <c r="I119" s="629"/>
      <c r="J119" s="629"/>
      <c r="K119" s="629"/>
      <c r="L119" s="629"/>
      <c r="M119" s="629"/>
      <c r="N119" s="629">
        <v>2</v>
      </c>
      <c r="O119" s="629">
        <v>10429.64</v>
      </c>
      <c r="P119" s="642"/>
      <c r="Q119" s="630">
        <v>5214.82</v>
      </c>
    </row>
    <row r="120" spans="1:17" ht="14.4" customHeight="1" x14ac:dyDescent="0.3">
      <c r="A120" s="625" t="s">
        <v>535</v>
      </c>
      <c r="B120" s="626" t="s">
        <v>5629</v>
      </c>
      <c r="C120" s="626" t="s">
        <v>5630</v>
      </c>
      <c r="D120" s="626" t="s">
        <v>5637</v>
      </c>
      <c r="E120" s="626" t="s">
        <v>5638</v>
      </c>
      <c r="F120" s="629">
        <v>13</v>
      </c>
      <c r="G120" s="629">
        <v>1638.13</v>
      </c>
      <c r="H120" s="629">
        <v>1</v>
      </c>
      <c r="I120" s="629">
        <v>126.01</v>
      </c>
      <c r="J120" s="629">
        <v>47</v>
      </c>
      <c r="K120" s="629">
        <v>6548.74</v>
      </c>
      <c r="L120" s="629">
        <v>3.9976924908279559</v>
      </c>
      <c r="M120" s="629">
        <v>139.33489361702127</v>
      </c>
      <c r="N120" s="629">
        <v>14</v>
      </c>
      <c r="O120" s="629">
        <v>1934.79</v>
      </c>
      <c r="P120" s="642">
        <v>1.1810967383540987</v>
      </c>
      <c r="Q120" s="630">
        <v>138.19928571428571</v>
      </c>
    </row>
    <row r="121" spans="1:17" ht="14.4" customHeight="1" x14ac:dyDescent="0.3">
      <c r="A121" s="625" t="s">
        <v>535</v>
      </c>
      <c r="B121" s="626" t="s">
        <v>5629</v>
      </c>
      <c r="C121" s="626" t="s">
        <v>5630</v>
      </c>
      <c r="D121" s="626" t="s">
        <v>5639</v>
      </c>
      <c r="E121" s="626" t="s">
        <v>5638</v>
      </c>
      <c r="F121" s="629"/>
      <c r="G121" s="629"/>
      <c r="H121" s="629"/>
      <c r="I121" s="629"/>
      <c r="J121" s="629">
        <v>68.099999999999994</v>
      </c>
      <c r="K121" s="629">
        <v>14244.47</v>
      </c>
      <c r="L121" s="629"/>
      <c r="M121" s="629">
        <v>209.16989720998532</v>
      </c>
      <c r="N121" s="629">
        <v>54</v>
      </c>
      <c r="O121" s="629">
        <v>9158.76</v>
      </c>
      <c r="P121" s="642"/>
      <c r="Q121" s="630">
        <v>169.60666666666668</v>
      </c>
    </row>
    <row r="122" spans="1:17" ht="14.4" customHeight="1" x14ac:dyDescent="0.3">
      <c r="A122" s="625" t="s">
        <v>535</v>
      </c>
      <c r="B122" s="626" t="s">
        <v>5629</v>
      </c>
      <c r="C122" s="626" t="s">
        <v>5630</v>
      </c>
      <c r="D122" s="626" t="s">
        <v>5640</v>
      </c>
      <c r="E122" s="626" t="s">
        <v>5641</v>
      </c>
      <c r="F122" s="629"/>
      <c r="G122" s="629"/>
      <c r="H122" s="629"/>
      <c r="I122" s="629"/>
      <c r="J122" s="629">
        <v>1</v>
      </c>
      <c r="K122" s="629">
        <v>273.31</v>
      </c>
      <c r="L122" s="629"/>
      <c r="M122" s="629">
        <v>273.31</v>
      </c>
      <c r="N122" s="629">
        <v>3.2</v>
      </c>
      <c r="O122" s="629">
        <v>882.3</v>
      </c>
      <c r="P122" s="642"/>
      <c r="Q122" s="630">
        <v>275.71874999999994</v>
      </c>
    </row>
    <row r="123" spans="1:17" ht="14.4" customHeight="1" x14ac:dyDescent="0.3">
      <c r="A123" s="625" t="s">
        <v>535</v>
      </c>
      <c r="B123" s="626" t="s">
        <v>5629</v>
      </c>
      <c r="C123" s="626" t="s">
        <v>5630</v>
      </c>
      <c r="D123" s="626" t="s">
        <v>5642</v>
      </c>
      <c r="E123" s="626" t="s">
        <v>5643</v>
      </c>
      <c r="F123" s="629"/>
      <c r="G123" s="629"/>
      <c r="H123" s="629"/>
      <c r="I123" s="629"/>
      <c r="J123" s="629">
        <v>4.2</v>
      </c>
      <c r="K123" s="629">
        <v>693.67</v>
      </c>
      <c r="L123" s="629"/>
      <c r="M123" s="629">
        <v>165.15952380952379</v>
      </c>
      <c r="N123" s="629">
        <v>2.5</v>
      </c>
      <c r="O123" s="629">
        <v>210.2</v>
      </c>
      <c r="P123" s="642"/>
      <c r="Q123" s="630">
        <v>84.08</v>
      </c>
    </row>
    <row r="124" spans="1:17" ht="14.4" customHeight="1" x14ac:dyDescent="0.3">
      <c r="A124" s="625" t="s">
        <v>535</v>
      </c>
      <c r="B124" s="626" t="s">
        <v>5629</v>
      </c>
      <c r="C124" s="626" t="s">
        <v>5630</v>
      </c>
      <c r="D124" s="626" t="s">
        <v>5644</v>
      </c>
      <c r="E124" s="626" t="s">
        <v>5645</v>
      </c>
      <c r="F124" s="629"/>
      <c r="G124" s="629"/>
      <c r="H124" s="629"/>
      <c r="I124" s="629"/>
      <c r="J124" s="629">
        <v>1.6</v>
      </c>
      <c r="K124" s="629">
        <v>1726.9</v>
      </c>
      <c r="L124" s="629"/>
      <c r="M124" s="629">
        <v>1079.3125</v>
      </c>
      <c r="N124" s="629">
        <v>5</v>
      </c>
      <c r="O124" s="629">
        <v>5396.56</v>
      </c>
      <c r="P124" s="642"/>
      <c r="Q124" s="630">
        <v>1079.3120000000001</v>
      </c>
    </row>
    <row r="125" spans="1:17" ht="14.4" customHeight="1" x14ac:dyDescent="0.3">
      <c r="A125" s="625" t="s">
        <v>535</v>
      </c>
      <c r="B125" s="626" t="s">
        <v>5629</v>
      </c>
      <c r="C125" s="626" t="s">
        <v>5630</v>
      </c>
      <c r="D125" s="626" t="s">
        <v>5646</v>
      </c>
      <c r="E125" s="626" t="s">
        <v>5647</v>
      </c>
      <c r="F125" s="629"/>
      <c r="G125" s="629"/>
      <c r="H125" s="629"/>
      <c r="I125" s="629"/>
      <c r="J125" s="629">
        <v>5</v>
      </c>
      <c r="K125" s="629">
        <v>287.55</v>
      </c>
      <c r="L125" s="629"/>
      <c r="M125" s="629">
        <v>57.510000000000005</v>
      </c>
      <c r="N125" s="629"/>
      <c r="O125" s="629"/>
      <c r="P125" s="642"/>
      <c r="Q125" s="630"/>
    </row>
    <row r="126" spans="1:17" ht="14.4" customHeight="1" x14ac:dyDescent="0.3">
      <c r="A126" s="625" t="s">
        <v>535</v>
      </c>
      <c r="B126" s="626" t="s">
        <v>5629</v>
      </c>
      <c r="C126" s="626" t="s">
        <v>5630</v>
      </c>
      <c r="D126" s="626" t="s">
        <v>5648</v>
      </c>
      <c r="E126" s="626" t="s">
        <v>5649</v>
      </c>
      <c r="F126" s="629">
        <v>94</v>
      </c>
      <c r="G126" s="629">
        <v>6229.38</v>
      </c>
      <c r="H126" s="629">
        <v>1</v>
      </c>
      <c r="I126" s="629">
        <v>66.27</v>
      </c>
      <c r="J126" s="629"/>
      <c r="K126" s="629"/>
      <c r="L126" s="629"/>
      <c r="M126" s="629"/>
      <c r="N126" s="629"/>
      <c r="O126" s="629"/>
      <c r="P126" s="642"/>
      <c r="Q126" s="630"/>
    </row>
    <row r="127" spans="1:17" ht="14.4" customHeight="1" x14ac:dyDescent="0.3">
      <c r="A127" s="625" t="s">
        <v>535</v>
      </c>
      <c r="B127" s="626" t="s">
        <v>5629</v>
      </c>
      <c r="C127" s="626" t="s">
        <v>5630</v>
      </c>
      <c r="D127" s="626" t="s">
        <v>5650</v>
      </c>
      <c r="E127" s="626" t="s">
        <v>5651</v>
      </c>
      <c r="F127" s="629">
        <v>744</v>
      </c>
      <c r="G127" s="629">
        <v>77391.06</v>
      </c>
      <c r="H127" s="629">
        <v>1</v>
      </c>
      <c r="I127" s="629">
        <v>104.02024193548387</v>
      </c>
      <c r="J127" s="629">
        <v>757</v>
      </c>
      <c r="K127" s="629">
        <v>61911.820000000007</v>
      </c>
      <c r="L127" s="629">
        <v>0.79998671681199363</v>
      </c>
      <c r="M127" s="629">
        <v>81.785759577278739</v>
      </c>
      <c r="N127" s="629">
        <v>530</v>
      </c>
      <c r="O127" s="629">
        <v>33050.800000000003</v>
      </c>
      <c r="P127" s="642">
        <v>0.42706224724147729</v>
      </c>
      <c r="Q127" s="630">
        <v>62.360000000000007</v>
      </c>
    </row>
    <row r="128" spans="1:17" ht="14.4" customHeight="1" x14ac:dyDescent="0.3">
      <c r="A128" s="625" t="s">
        <v>535</v>
      </c>
      <c r="B128" s="626" t="s">
        <v>5629</v>
      </c>
      <c r="C128" s="626" t="s">
        <v>5630</v>
      </c>
      <c r="D128" s="626" t="s">
        <v>5652</v>
      </c>
      <c r="E128" s="626" t="s">
        <v>5653</v>
      </c>
      <c r="F128" s="629"/>
      <c r="G128" s="629"/>
      <c r="H128" s="629"/>
      <c r="I128" s="629"/>
      <c r="J128" s="629">
        <v>2.33</v>
      </c>
      <c r="K128" s="629">
        <v>8453.33</v>
      </c>
      <c r="L128" s="629"/>
      <c r="M128" s="629">
        <v>3628.038626609442</v>
      </c>
      <c r="N128" s="629"/>
      <c r="O128" s="629"/>
      <c r="P128" s="642"/>
      <c r="Q128" s="630"/>
    </row>
    <row r="129" spans="1:17" ht="14.4" customHeight="1" x14ac:dyDescent="0.3">
      <c r="A129" s="625" t="s">
        <v>535</v>
      </c>
      <c r="B129" s="626" t="s">
        <v>5629</v>
      </c>
      <c r="C129" s="626" t="s">
        <v>5630</v>
      </c>
      <c r="D129" s="626" t="s">
        <v>5654</v>
      </c>
      <c r="E129" s="626" t="s">
        <v>5655</v>
      </c>
      <c r="F129" s="629"/>
      <c r="G129" s="629"/>
      <c r="H129" s="629"/>
      <c r="I129" s="629"/>
      <c r="J129" s="629"/>
      <c r="K129" s="629"/>
      <c r="L129" s="629"/>
      <c r="M129" s="629"/>
      <c r="N129" s="629">
        <v>10</v>
      </c>
      <c r="O129" s="629">
        <v>12321.4</v>
      </c>
      <c r="P129" s="642"/>
      <c r="Q129" s="630">
        <v>1232.1399999999999</v>
      </c>
    </row>
    <row r="130" spans="1:17" ht="14.4" customHeight="1" x14ac:dyDescent="0.3">
      <c r="A130" s="625" t="s">
        <v>535</v>
      </c>
      <c r="B130" s="626" t="s">
        <v>5629</v>
      </c>
      <c r="C130" s="626" t="s">
        <v>5630</v>
      </c>
      <c r="D130" s="626" t="s">
        <v>5656</v>
      </c>
      <c r="E130" s="626" t="s">
        <v>5649</v>
      </c>
      <c r="F130" s="629"/>
      <c r="G130" s="629"/>
      <c r="H130" s="629"/>
      <c r="I130" s="629"/>
      <c r="J130" s="629">
        <v>2.9</v>
      </c>
      <c r="K130" s="629">
        <v>2061.2399999999998</v>
      </c>
      <c r="L130" s="629"/>
      <c r="M130" s="629">
        <v>710.7724137931034</v>
      </c>
      <c r="N130" s="629">
        <v>0.4</v>
      </c>
      <c r="O130" s="629">
        <v>175.81</v>
      </c>
      <c r="P130" s="642"/>
      <c r="Q130" s="630">
        <v>439.52499999999998</v>
      </c>
    </row>
    <row r="131" spans="1:17" ht="14.4" customHeight="1" x14ac:dyDescent="0.3">
      <c r="A131" s="625" t="s">
        <v>535</v>
      </c>
      <c r="B131" s="626" t="s">
        <v>5629</v>
      </c>
      <c r="C131" s="626" t="s">
        <v>5630</v>
      </c>
      <c r="D131" s="626" t="s">
        <v>5657</v>
      </c>
      <c r="E131" s="626" t="s">
        <v>5658</v>
      </c>
      <c r="F131" s="629">
        <v>220</v>
      </c>
      <c r="G131" s="629">
        <v>17495.900000000001</v>
      </c>
      <c r="H131" s="629">
        <v>1</v>
      </c>
      <c r="I131" s="629">
        <v>79.526818181818186</v>
      </c>
      <c r="J131" s="629">
        <v>308</v>
      </c>
      <c r="K131" s="629">
        <v>23411.52</v>
      </c>
      <c r="L131" s="629">
        <v>1.3381146440023091</v>
      </c>
      <c r="M131" s="629">
        <v>76.011428571428567</v>
      </c>
      <c r="N131" s="629">
        <v>235</v>
      </c>
      <c r="O131" s="629">
        <v>13604.350000000002</v>
      </c>
      <c r="P131" s="642">
        <v>0.77757360295840749</v>
      </c>
      <c r="Q131" s="630">
        <v>57.8908510638298</v>
      </c>
    </row>
    <row r="132" spans="1:17" ht="14.4" customHeight="1" x14ac:dyDescent="0.3">
      <c r="A132" s="625" t="s">
        <v>535</v>
      </c>
      <c r="B132" s="626" t="s">
        <v>5629</v>
      </c>
      <c r="C132" s="626" t="s">
        <v>5630</v>
      </c>
      <c r="D132" s="626" t="s">
        <v>5659</v>
      </c>
      <c r="E132" s="626" t="s">
        <v>5660</v>
      </c>
      <c r="F132" s="629">
        <v>20</v>
      </c>
      <c r="G132" s="629">
        <v>6301.42</v>
      </c>
      <c r="H132" s="629">
        <v>1</v>
      </c>
      <c r="I132" s="629">
        <v>315.07100000000003</v>
      </c>
      <c r="J132" s="629">
        <v>3</v>
      </c>
      <c r="K132" s="629">
        <v>815.67</v>
      </c>
      <c r="L132" s="629">
        <v>0.12944225269859808</v>
      </c>
      <c r="M132" s="629">
        <v>271.89</v>
      </c>
      <c r="N132" s="629"/>
      <c r="O132" s="629"/>
      <c r="P132" s="642"/>
      <c r="Q132" s="630"/>
    </row>
    <row r="133" spans="1:17" ht="14.4" customHeight="1" x14ac:dyDescent="0.3">
      <c r="A133" s="625" t="s">
        <v>535</v>
      </c>
      <c r="B133" s="626" t="s">
        <v>5629</v>
      </c>
      <c r="C133" s="626" t="s">
        <v>5630</v>
      </c>
      <c r="D133" s="626" t="s">
        <v>5661</v>
      </c>
      <c r="E133" s="626" t="s">
        <v>5662</v>
      </c>
      <c r="F133" s="629">
        <v>85.2</v>
      </c>
      <c r="G133" s="629">
        <v>30557.380000000005</v>
      </c>
      <c r="H133" s="629">
        <v>1</v>
      </c>
      <c r="I133" s="629">
        <v>358.6546948356808</v>
      </c>
      <c r="J133" s="629">
        <v>96.9</v>
      </c>
      <c r="K133" s="629">
        <v>37839.75</v>
      </c>
      <c r="L133" s="629">
        <v>1.2383178793469858</v>
      </c>
      <c r="M133" s="629">
        <v>390.50309597523216</v>
      </c>
      <c r="N133" s="629">
        <v>83.4</v>
      </c>
      <c r="O133" s="629">
        <v>33710.28</v>
      </c>
      <c r="P133" s="642">
        <v>1.1031796574182733</v>
      </c>
      <c r="Q133" s="630">
        <v>404.19999999999993</v>
      </c>
    </row>
    <row r="134" spans="1:17" ht="14.4" customHeight="1" x14ac:dyDescent="0.3">
      <c r="A134" s="625" t="s">
        <v>535</v>
      </c>
      <c r="B134" s="626" t="s">
        <v>5629</v>
      </c>
      <c r="C134" s="626" t="s">
        <v>5630</v>
      </c>
      <c r="D134" s="626" t="s">
        <v>5663</v>
      </c>
      <c r="E134" s="626" t="s">
        <v>5664</v>
      </c>
      <c r="F134" s="629">
        <v>34</v>
      </c>
      <c r="G134" s="629">
        <v>2820.64</v>
      </c>
      <c r="H134" s="629">
        <v>1</v>
      </c>
      <c r="I134" s="629">
        <v>82.96</v>
      </c>
      <c r="J134" s="629">
        <v>30</v>
      </c>
      <c r="K134" s="629">
        <v>1725.3000000000002</v>
      </c>
      <c r="L134" s="629">
        <v>0.61166969198479781</v>
      </c>
      <c r="M134" s="629">
        <v>57.510000000000005</v>
      </c>
      <c r="N134" s="629">
        <v>3</v>
      </c>
      <c r="O134" s="629">
        <v>174.03</v>
      </c>
      <c r="P134" s="642">
        <v>6.1698763401213913E-2</v>
      </c>
      <c r="Q134" s="630">
        <v>58.01</v>
      </c>
    </row>
    <row r="135" spans="1:17" ht="14.4" customHeight="1" x14ac:dyDescent="0.3">
      <c r="A135" s="625" t="s">
        <v>535</v>
      </c>
      <c r="B135" s="626" t="s">
        <v>5629</v>
      </c>
      <c r="C135" s="626" t="s">
        <v>5630</v>
      </c>
      <c r="D135" s="626" t="s">
        <v>2590</v>
      </c>
      <c r="E135" s="626" t="s">
        <v>5665</v>
      </c>
      <c r="F135" s="629">
        <v>4</v>
      </c>
      <c r="G135" s="629">
        <v>26380</v>
      </c>
      <c r="H135" s="629">
        <v>1</v>
      </c>
      <c r="I135" s="629">
        <v>6595</v>
      </c>
      <c r="J135" s="629"/>
      <c r="K135" s="629"/>
      <c r="L135" s="629"/>
      <c r="M135" s="629"/>
      <c r="N135" s="629">
        <v>2</v>
      </c>
      <c r="O135" s="629">
        <v>13793</v>
      </c>
      <c r="P135" s="642">
        <v>0.52285822592873388</v>
      </c>
      <c r="Q135" s="630">
        <v>6896.5</v>
      </c>
    </row>
    <row r="136" spans="1:17" ht="14.4" customHeight="1" x14ac:dyDescent="0.3">
      <c r="A136" s="625" t="s">
        <v>535</v>
      </c>
      <c r="B136" s="626" t="s">
        <v>5629</v>
      </c>
      <c r="C136" s="626" t="s">
        <v>5630</v>
      </c>
      <c r="D136" s="626" t="s">
        <v>5666</v>
      </c>
      <c r="E136" s="626" t="s">
        <v>5667</v>
      </c>
      <c r="F136" s="629">
        <v>17</v>
      </c>
      <c r="G136" s="629">
        <v>5918.9699999999993</v>
      </c>
      <c r="H136" s="629">
        <v>1</v>
      </c>
      <c r="I136" s="629">
        <v>348.1747058823529</v>
      </c>
      <c r="J136" s="629">
        <v>60</v>
      </c>
      <c r="K136" s="629">
        <v>4421.96</v>
      </c>
      <c r="L136" s="629">
        <v>0.74708268499417985</v>
      </c>
      <c r="M136" s="629">
        <v>73.699333333333328</v>
      </c>
      <c r="N136" s="629">
        <v>9</v>
      </c>
      <c r="O136" s="629">
        <v>427.5</v>
      </c>
      <c r="P136" s="642">
        <v>7.2225404082129158E-2</v>
      </c>
      <c r="Q136" s="630">
        <v>47.5</v>
      </c>
    </row>
    <row r="137" spans="1:17" ht="14.4" customHeight="1" x14ac:dyDescent="0.3">
      <c r="A137" s="625" t="s">
        <v>535</v>
      </c>
      <c r="B137" s="626" t="s">
        <v>5629</v>
      </c>
      <c r="C137" s="626" t="s">
        <v>5630</v>
      </c>
      <c r="D137" s="626" t="s">
        <v>5668</v>
      </c>
      <c r="E137" s="626" t="s">
        <v>5669</v>
      </c>
      <c r="F137" s="629">
        <v>12.2</v>
      </c>
      <c r="G137" s="629">
        <v>9348.1</v>
      </c>
      <c r="H137" s="629">
        <v>1</v>
      </c>
      <c r="I137" s="629">
        <v>766.23770491803282</v>
      </c>
      <c r="J137" s="629">
        <v>15.8</v>
      </c>
      <c r="K137" s="629">
        <v>11984.359999999997</v>
      </c>
      <c r="L137" s="629">
        <v>1.2820102480718003</v>
      </c>
      <c r="M137" s="629">
        <v>758.50379746835415</v>
      </c>
      <c r="N137" s="629">
        <v>13.8</v>
      </c>
      <c r="O137" s="629">
        <v>7939.1399999999994</v>
      </c>
      <c r="P137" s="642">
        <v>0.849278463003177</v>
      </c>
      <c r="Q137" s="630">
        <v>575.29999999999995</v>
      </c>
    </row>
    <row r="138" spans="1:17" ht="14.4" customHeight="1" x14ac:dyDescent="0.3">
      <c r="A138" s="625" t="s">
        <v>535</v>
      </c>
      <c r="B138" s="626" t="s">
        <v>5629</v>
      </c>
      <c r="C138" s="626" t="s">
        <v>5630</v>
      </c>
      <c r="D138" s="626" t="s">
        <v>5670</v>
      </c>
      <c r="E138" s="626" t="s">
        <v>5671</v>
      </c>
      <c r="F138" s="629">
        <v>62.1</v>
      </c>
      <c r="G138" s="629">
        <v>9315</v>
      </c>
      <c r="H138" s="629">
        <v>1</v>
      </c>
      <c r="I138" s="629">
        <v>150</v>
      </c>
      <c r="J138" s="629">
        <v>37</v>
      </c>
      <c r="K138" s="629">
        <v>5776.96</v>
      </c>
      <c r="L138" s="629">
        <v>0.6201782071927</v>
      </c>
      <c r="M138" s="629">
        <v>156.13405405405405</v>
      </c>
      <c r="N138" s="629">
        <v>2.8</v>
      </c>
      <c r="O138" s="629">
        <v>441</v>
      </c>
      <c r="P138" s="642">
        <v>4.7342995169082129E-2</v>
      </c>
      <c r="Q138" s="630">
        <v>157.5</v>
      </c>
    </row>
    <row r="139" spans="1:17" ht="14.4" customHeight="1" x14ac:dyDescent="0.3">
      <c r="A139" s="625" t="s">
        <v>535</v>
      </c>
      <c r="B139" s="626" t="s">
        <v>5629</v>
      </c>
      <c r="C139" s="626" t="s">
        <v>5630</v>
      </c>
      <c r="D139" s="626" t="s">
        <v>5672</v>
      </c>
      <c r="E139" s="626" t="s">
        <v>5673</v>
      </c>
      <c r="F139" s="629">
        <v>50.199999999999996</v>
      </c>
      <c r="G139" s="629">
        <v>28032.01</v>
      </c>
      <c r="H139" s="629">
        <v>1</v>
      </c>
      <c r="I139" s="629">
        <v>558.40657370517931</v>
      </c>
      <c r="J139" s="629">
        <v>39.70000000000001</v>
      </c>
      <c r="K139" s="629">
        <v>19856.91</v>
      </c>
      <c r="L139" s="629">
        <v>0.7083655435339814</v>
      </c>
      <c r="M139" s="629">
        <v>500.17405541561698</v>
      </c>
      <c r="N139" s="629">
        <v>49.5</v>
      </c>
      <c r="O139" s="629">
        <v>18777.5</v>
      </c>
      <c r="P139" s="642">
        <v>0.66985920738470062</v>
      </c>
      <c r="Q139" s="630">
        <v>379.34343434343435</v>
      </c>
    </row>
    <row r="140" spans="1:17" ht="14.4" customHeight="1" x14ac:dyDescent="0.3">
      <c r="A140" s="625" t="s">
        <v>535</v>
      </c>
      <c r="B140" s="626" t="s">
        <v>5629</v>
      </c>
      <c r="C140" s="626" t="s">
        <v>5630</v>
      </c>
      <c r="D140" s="626" t="s">
        <v>5674</v>
      </c>
      <c r="E140" s="626" t="s">
        <v>5675</v>
      </c>
      <c r="F140" s="629">
        <v>2</v>
      </c>
      <c r="G140" s="629">
        <v>8820.48</v>
      </c>
      <c r="H140" s="629">
        <v>1</v>
      </c>
      <c r="I140" s="629">
        <v>4410.24</v>
      </c>
      <c r="J140" s="629">
        <v>3</v>
      </c>
      <c r="K140" s="629">
        <v>17307.54</v>
      </c>
      <c r="L140" s="629">
        <v>1.9621993360905532</v>
      </c>
      <c r="M140" s="629">
        <v>5769.18</v>
      </c>
      <c r="N140" s="629">
        <v>1</v>
      </c>
      <c r="O140" s="629">
        <v>6257.79</v>
      </c>
      <c r="P140" s="642">
        <v>0.70946138985633433</v>
      </c>
      <c r="Q140" s="630">
        <v>6257.79</v>
      </c>
    </row>
    <row r="141" spans="1:17" ht="14.4" customHeight="1" x14ac:dyDescent="0.3">
      <c r="A141" s="625" t="s">
        <v>535</v>
      </c>
      <c r="B141" s="626" t="s">
        <v>5629</v>
      </c>
      <c r="C141" s="626" t="s">
        <v>5630</v>
      </c>
      <c r="D141" s="626" t="s">
        <v>5676</v>
      </c>
      <c r="E141" s="626" t="s">
        <v>5677</v>
      </c>
      <c r="F141" s="629"/>
      <c r="G141" s="629"/>
      <c r="H141" s="629"/>
      <c r="I141" s="629"/>
      <c r="J141" s="629">
        <v>24</v>
      </c>
      <c r="K141" s="629">
        <v>1505.04</v>
      </c>
      <c r="L141" s="629"/>
      <c r="M141" s="629">
        <v>62.71</v>
      </c>
      <c r="N141" s="629"/>
      <c r="O141" s="629"/>
      <c r="P141" s="642"/>
      <c r="Q141" s="630"/>
    </row>
    <row r="142" spans="1:17" ht="14.4" customHeight="1" x14ac:dyDescent="0.3">
      <c r="A142" s="625" t="s">
        <v>535</v>
      </c>
      <c r="B142" s="626" t="s">
        <v>5629</v>
      </c>
      <c r="C142" s="626" t="s">
        <v>5630</v>
      </c>
      <c r="D142" s="626" t="s">
        <v>5678</v>
      </c>
      <c r="E142" s="626" t="s">
        <v>5679</v>
      </c>
      <c r="F142" s="629"/>
      <c r="G142" s="629"/>
      <c r="H142" s="629"/>
      <c r="I142" s="629"/>
      <c r="J142" s="629">
        <v>33</v>
      </c>
      <c r="K142" s="629">
        <v>2759.13</v>
      </c>
      <c r="L142" s="629"/>
      <c r="M142" s="629">
        <v>83.61</v>
      </c>
      <c r="N142" s="629"/>
      <c r="O142" s="629"/>
      <c r="P142" s="642"/>
      <c r="Q142" s="630"/>
    </row>
    <row r="143" spans="1:17" ht="14.4" customHeight="1" x14ac:dyDescent="0.3">
      <c r="A143" s="625" t="s">
        <v>535</v>
      </c>
      <c r="B143" s="626" t="s">
        <v>5629</v>
      </c>
      <c r="C143" s="626" t="s">
        <v>5630</v>
      </c>
      <c r="D143" s="626" t="s">
        <v>5680</v>
      </c>
      <c r="E143" s="626" t="s">
        <v>5681</v>
      </c>
      <c r="F143" s="629">
        <v>3</v>
      </c>
      <c r="G143" s="629">
        <v>304.02</v>
      </c>
      <c r="H143" s="629">
        <v>1</v>
      </c>
      <c r="I143" s="629">
        <v>101.33999999999999</v>
      </c>
      <c r="J143" s="629">
        <v>37</v>
      </c>
      <c r="K143" s="629">
        <v>1515.15</v>
      </c>
      <c r="L143" s="629">
        <v>4.9837181764357616</v>
      </c>
      <c r="M143" s="629">
        <v>40.950000000000003</v>
      </c>
      <c r="N143" s="629">
        <v>1</v>
      </c>
      <c r="O143" s="629">
        <v>40.950000000000003</v>
      </c>
      <c r="P143" s="642">
        <v>0.13469508584961518</v>
      </c>
      <c r="Q143" s="630">
        <v>40.950000000000003</v>
      </c>
    </row>
    <row r="144" spans="1:17" ht="14.4" customHeight="1" x14ac:dyDescent="0.3">
      <c r="A144" s="625" t="s">
        <v>535</v>
      </c>
      <c r="B144" s="626" t="s">
        <v>5629</v>
      </c>
      <c r="C144" s="626" t="s">
        <v>5630</v>
      </c>
      <c r="D144" s="626" t="s">
        <v>5682</v>
      </c>
      <c r="E144" s="626" t="s">
        <v>5683</v>
      </c>
      <c r="F144" s="629"/>
      <c r="G144" s="629"/>
      <c r="H144" s="629"/>
      <c r="I144" s="629"/>
      <c r="J144" s="629">
        <v>0</v>
      </c>
      <c r="K144" s="629">
        <v>0</v>
      </c>
      <c r="L144" s="629"/>
      <c r="M144" s="629"/>
      <c r="N144" s="629"/>
      <c r="O144" s="629"/>
      <c r="P144" s="642"/>
      <c r="Q144" s="630"/>
    </row>
    <row r="145" spans="1:17" ht="14.4" customHeight="1" x14ac:dyDescent="0.3">
      <c r="A145" s="625" t="s">
        <v>535</v>
      </c>
      <c r="B145" s="626" t="s">
        <v>5629</v>
      </c>
      <c r="C145" s="626" t="s">
        <v>5630</v>
      </c>
      <c r="D145" s="626" t="s">
        <v>5684</v>
      </c>
      <c r="E145" s="626" t="s">
        <v>5685</v>
      </c>
      <c r="F145" s="629"/>
      <c r="G145" s="629"/>
      <c r="H145" s="629"/>
      <c r="I145" s="629"/>
      <c r="J145" s="629">
        <v>5</v>
      </c>
      <c r="K145" s="629">
        <v>336.75</v>
      </c>
      <c r="L145" s="629"/>
      <c r="M145" s="629">
        <v>67.349999999999994</v>
      </c>
      <c r="N145" s="629"/>
      <c r="O145" s="629"/>
      <c r="P145" s="642"/>
      <c r="Q145" s="630"/>
    </row>
    <row r="146" spans="1:17" ht="14.4" customHeight="1" x14ac:dyDescent="0.3">
      <c r="A146" s="625" t="s">
        <v>535</v>
      </c>
      <c r="B146" s="626" t="s">
        <v>5629</v>
      </c>
      <c r="C146" s="626" t="s">
        <v>5630</v>
      </c>
      <c r="D146" s="626" t="s">
        <v>5686</v>
      </c>
      <c r="E146" s="626" t="s">
        <v>5687</v>
      </c>
      <c r="F146" s="629"/>
      <c r="G146" s="629"/>
      <c r="H146" s="629"/>
      <c r="I146" s="629"/>
      <c r="J146" s="629">
        <v>1.9</v>
      </c>
      <c r="K146" s="629">
        <v>7459.21</v>
      </c>
      <c r="L146" s="629"/>
      <c r="M146" s="629">
        <v>3925.9</v>
      </c>
      <c r="N146" s="629">
        <v>2.1</v>
      </c>
      <c r="O146" s="629">
        <v>8244.39</v>
      </c>
      <c r="P146" s="642"/>
      <c r="Q146" s="630">
        <v>3925.8999999999996</v>
      </c>
    </row>
    <row r="147" spans="1:17" ht="14.4" customHeight="1" x14ac:dyDescent="0.3">
      <c r="A147" s="625" t="s">
        <v>535</v>
      </c>
      <c r="B147" s="626" t="s">
        <v>5629</v>
      </c>
      <c r="C147" s="626" t="s">
        <v>5630</v>
      </c>
      <c r="D147" s="626" t="s">
        <v>5688</v>
      </c>
      <c r="E147" s="626" t="s">
        <v>5689</v>
      </c>
      <c r="F147" s="629"/>
      <c r="G147" s="629"/>
      <c r="H147" s="629"/>
      <c r="I147" s="629"/>
      <c r="J147" s="629">
        <v>1.4</v>
      </c>
      <c r="K147" s="629">
        <v>4327.54</v>
      </c>
      <c r="L147" s="629"/>
      <c r="M147" s="629">
        <v>3091.1000000000004</v>
      </c>
      <c r="N147" s="629"/>
      <c r="O147" s="629"/>
      <c r="P147" s="642"/>
      <c r="Q147" s="630"/>
    </row>
    <row r="148" spans="1:17" ht="14.4" customHeight="1" x14ac:dyDescent="0.3">
      <c r="A148" s="625" t="s">
        <v>535</v>
      </c>
      <c r="B148" s="626" t="s">
        <v>5629</v>
      </c>
      <c r="C148" s="626" t="s">
        <v>5630</v>
      </c>
      <c r="D148" s="626" t="s">
        <v>5690</v>
      </c>
      <c r="E148" s="626" t="s">
        <v>5691</v>
      </c>
      <c r="F148" s="629"/>
      <c r="G148" s="629"/>
      <c r="H148" s="629"/>
      <c r="I148" s="629"/>
      <c r="J148" s="629"/>
      <c r="K148" s="629"/>
      <c r="L148" s="629"/>
      <c r="M148" s="629"/>
      <c r="N148" s="629">
        <v>6</v>
      </c>
      <c r="O148" s="629">
        <v>1623.24</v>
      </c>
      <c r="P148" s="642"/>
      <c r="Q148" s="630">
        <v>270.54000000000002</v>
      </c>
    </row>
    <row r="149" spans="1:17" ht="14.4" customHeight="1" x14ac:dyDescent="0.3">
      <c r="A149" s="625" t="s">
        <v>535</v>
      </c>
      <c r="B149" s="626" t="s">
        <v>5629</v>
      </c>
      <c r="C149" s="626" t="s">
        <v>5630</v>
      </c>
      <c r="D149" s="626" t="s">
        <v>5692</v>
      </c>
      <c r="E149" s="626" t="s">
        <v>5693</v>
      </c>
      <c r="F149" s="629">
        <v>44</v>
      </c>
      <c r="G149" s="629">
        <v>31068.400000000001</v>
      </c>
      <c r="H149" s="629">
        <v>1</v>
      </c>
      <c r="I149" s="629">
        <v>706.1</v>
      </c>
      <c r="J149" s="629"/>
      <c r="K149" s="629"/>
      <c r="L149" s="629"/>
      <c r="M149" s="629"/>
      <c r="N149" s="629"/>
      <c r="O149" s="629"/>
      <c r="P149" s="642"/>
      <c r="Q149" s="630"/>
    </row>
    <row r="150" spans="1:17" ht="14.4" customHeight="1" x14ac:dyDescent="0.3">
      <c r="A150" s="625" t="s">
        <v>535</v>
      </c>
      <c r="B150" s="626" t="s">
        <v>5629</v>
      </c>
      <c r="C150" s="626" t="s">
        <v>5630</v>
      </c>
      <c r="D150" s="626" t="s">
        <v>5694</v>
      </c>
      <c r="E150" s="626" t="s">
        <v>5695</v>
      </c>
      <c r="F150" s="629"/>
      <c r="G150" s="629"/>
      <c r="H150" s="629"/>
      <c r="I150" s="629"/>
      <c r="J150" s="629">
        <v>25</v>
      </c>
      <c r="K150" s="629">
        <v>2864.5</v>
      </c>
      <c r="L150" s="629"/>
      <c r="M150" s="629">
        <v>114.58</v>
      </c>
      <c r="N150" s="629"/>
      <c r="O150" s="629"/>
      <c r="P150" s="642"/>
      <c r="Q150" s="630"/>
    </row>
    <row r="151" spans="1:17" ht="14.4" customHeight="1" x14ac:dyDescent="0.3">
      <c r="A151" s="625" t="s">
        <v>535</v>
      </c>
      <c r="B151" s="626" t="s">
        <v>5629</v>
      </c>
      <c r="C151" s="626" t="s">
        <v>5630</v>
      </c>
      <c r="D151" s="626" t="s">
        <v>5696</v>
      </c>
      <c r="E151" s="626" t="s">
        <v>5697</v>
      </c>
      <c r="F151" s="629">
        <v>69</v>
      </c>
      <c r="G151" s="629">
        <v>43380.560000000005</v>
      </c>
      <c r="H151" s="629">
        <v>1</v>
      </c>
      <c r="I151" s="629">
        <v>628.70376811594213</v>
      </c>
      <c r="J151" s="629">
        <v>53</v>
      </c>
      <c r="K151" s="629">
        <v>29909.14</v>
      </c>
      <c r="L151" s="629">
        <v>0.68945951827270091</v>
      </c>
      <c r="M151" s="629">
        <v>564.32339622641507</v>
      </c>
      <c r="N151" s="629">
        <v>46.5</v>
      </c>
      <c r="O151" s="629">
        <v>10655.94</v>
      </c>
      <c r="P151" s="642">
        <v>0.24563859940950508</v>
      </c>
      <c r="Q151" s="630">
        <v>229.16000000000003</v>
      </c>
    </row>
    <row r="152" spans="1:17" ht="14.4" customHeight="1" x14ac:dyDescent="0.3">
      <c r="A152" s="625" t="s">
        <v>535</v>
      </c>
      <c r="B152" s="626" t="s">
        <v>5629</v>
      </c>
      <c r="C152" s="626" t="s">
        <v>5630</v>
      </c>
      <c r="D152" s="626" t="s">
        <v>5698</v>
      </c>
      <c r="E152" s="626" t="s">
        <v>5699</v>
      </c>
      <c r="F152" s="629">
        <v>204</v>
      </c>
      <c r="G152" s="629">
        <v>9702.24</v>
      </c>
      <c r="H152" s="629">
        <v>1</v>
      </c>
      <c r="I152" s="629">
        <v>47.56</v>
      </c>
      <c r="J152" s="629">
        <v>24</v>
      </c>
      <c r="K152" s="629">
        <v>1191.5999999999999</v>
      </c>
      <c r="L152" s="629">
        <v>0.12281699896106466</v>
      </c>
      <c r="M152" s="629">
        <v>49.65</v>
      </c>
      <c r="N152" s="629"/>
      <c r="O152" s="629"/>
      <c r="P152" s="642"/>
      <c r="Q152" s="630"/>
    </row>
    <row r="153" spans="1:17" ht="14.4" customHeight="1" x14ac:dyDescent="0.3">
      <c r="A153" s="625" t="s">
        <v>535</v>
      </c>
      <c r="B153" s="626" t="s">
        <v>5629</v>
      </c>
      <c r="C153" s="626" t="s">
        <v>5630</v>
      </c>
      <c r="D153" s="626" t="s">
        <v>5700</v>
      </c>
      <c r="E153" s="626" t="s">
        <v>5701</v>
      </c>
      <c r="F153" s="629">
        <v>2</v>
      </c>
      <c r="G153" s="629">
        <v>9578.2999999999993</v>
      </c>
      <c r="H153" s="629">
        <v>1</v>
      </c>
      <c r="I153" s="629">
        <v>4789.1499999999996</v>
      </c>
      <c r="J153" s="629">
        <v>4</v>
      </c>
      <c r="K153" s="629">
        <v>14020.4</v>
      </c>
      <c r="L153" s="629">
        <v>1.4637670567846068</v>
      </c>
      <c r="M153" s="629">
        <v>3505.1</v>
      </c>
      <c r="N153" s="629">
        <v>4</v>
      </c>
      <c r="O153" s="629">
        <v>14143.36</v>
      </c>
      <c r="P153" s="642">
        <v>1.4766044078803129</v>
      </c>
      <c r="Q153" s="630">
        <v>3535.84</v>
      </c>
    </row>
    <row r="154" spans="1:17" ht="14.4" customHeight="1" x14ac:dyDescent="0.3">
      <c r="A154" s="625" t="s">
        <v>535</v>
      </c>
      <c r="B154" s="626" t="s">
        <v>5629</v>
      </c>
      <c r="C154" s="626" t="s">
        <v>5630</v>
      </c>
      <c r="D154" s="626" t="s">
        <v>5702</v>
      </c>
      <c r="E154" s="626" t="s">
        <v>5701</v>
      </c>
      <c r="F154" s="629">
        <v>1</v>
      </c>
      <c r="G154" s="629">
        <v>9575.7099999999991</v>
      </c>
      <c r="H154" s="629">
        <v>1</v>
      </c>
      <c r="I154" s="629">
        <v>9575.7099999999991</v>
      </c>
      <c r="J154" s="629"/>
      <c r="K154" s="629"/>
      <c r="L154" s="629"/>
      <c r="M154" s="629"/>
      <c r="N154" s="629"/>
      <c r="O154" s="629"/>
      <c r="P154" s="642"/>
      <c r="Q154" s="630"/>
    </row>
    <row r="155" spans="1:17" ht="14.4" customHeight="1" x14ac:dyDescent="0.3">
      <c r="A155" s="625" t="s">
        <v>535</v>
      </c>
      <c r="B155" s="626" t="s">
        <v>5629</v>
      </c>
      <c r="C155" s="626" t="s">
        <v>5630</v>
      </c>
      <c r="D155" s="626" t="s">
        <v>5703</v>
      </c>
      <c r="E155" s="626" t="s">
        <v>5704</v>
      </c>
      <c r="F155" s="629"/>
      <c r="G155" s="629"/>
      <c r="H155" s="629"/>
      <c r="I155" s="629"/>
      <c r="J155" s="629">
        <v>12</v>
      </c>
      <c r="K155" s="629">
        <v>880.68</v>
      </c>
      <c r="L155" s="629"/>
      <c r="M155" s="629">
        <v>73.39</v>
      </c>
      <c r="N155" s="629"/>
      <c r="O155" s="629"/>
      <c r="P155" s="642"/>
      <c r="Q155" s="630"/>
    </row>
    <row r="156" spans="1:17" ht="14.4" customHeight="1" x14ac:dyDescent="0.3">
      <c r="A156" s="625" t="s">
        <v>535</v>
      </c>
      <c r="B156" s="626" t="s">
        <v>5629</v>
      </c>
      <c r="C156" s="626" t="s">
        <v>5630</v>
      </c>
      <c r="D156" s="626" t="s">
        <v>5705</v>
      </c>
      <c r="E156" s="626" t="s">
        <v>5706</v>
      </c>
      <c r="F156" s="629">
        <v>15.1</v>
      </c>
      <c r="G156" s="629">
        <v>1291.57</v>
      </c>
      <c r="H156" s="629">
        <v>1</v>
      </c>
      <c r="I156" s="629">
        <v>85.534437086092709</v>
      </c>
      <c r="J156" s="629">
        <v>10.899999999999999</v>
      </c>
      <c r="K156" s="629">
        <v>1018.2499999999999</v>
      </c>
      <c r="L156" s="629">
        <v>0.78838158210549947</v>
      </c>
      <c r="M156" s="629">
        <v>93.417431192660558</v>
      </c>
      <c r="N156" s="629">
        <v>12.399999999999999</v>
      </c>
      <c r="O156" s="629">
        <v>1201.8500000000001</v>
      </c>
      <c r="P156" s="642">
        <v>0.93053415610458601</v>
      </c>
      <c r="Q156" s="630">
        <v>96.923387096774221</v>
      </c>
    </row>
    <row r="157" spans="1:17" ht="14.4" customHeight="1" x14ac:dyDescent="0.3">
      <c r="A157" s="625" t="s">
        <v>535</v>
      </c>
      <c r="B157" s="626" t="s">
        <v>5629</v>
      </c>
      <c r="C157" s="626" t="s">
        <v>5630</v>
      </c>
      <c r="D157" s="626" t="s">
        <v>5707</v>
      </c>
      <c r="E157" s="626" t="s">
        <v>5653</v>
      </c>
      <c r="F157" s="629">
        <v>3</v>
      </c>
      <c r="G157" s="629">
        <v>1578.3</v>
      </c>
      <c r="H157" s="629">
        <v>1</v>
      </c>
      <c r="I157" s="629">
        <v>526.1</v>
      </c>
      <c r="J157" s="629"/>
      <c r="K157" s="629"/>
      <c r="L157" s="629"/>
      <c r="M157" s="629"/>
      <c r="N157" s="629"/>
      <c r="O157" s="629"/>
      <c r="P157" s="642"/>
      <c r="Q157" s="630"/>
    </row>
    <row r="158" spans="1:17" ht="14.4" customHeight="1" x14ac:dyDescent="0.3">
      <c r="A158" s="625" t="s">
        <v>535</v>
      </c>
      <c r="B158" s="626" t="s">
        <v>5629</v>
      </c>
      <c r="C158" s="626" t="s">
        <v>5630</v>
      </c>
      <c r="D158" s="626" t="s">
        <v>5708</v>
      </c>
      <c r="E158" s="626" t="s">
        <v>5638</v>
      </c>
      <c r="F158" s="629"/>
      <c r="G158" s="629"/>
      <c r="H158" s="629"/>
      <c r="I158" s="629"/>
      <c r="J158" s="629">
        <v>15.65</v>
      </c>
      <c r="K158" s="629">
        <v>10103.58</v>
      </c>
      <c r="L158" s="629"/>
      <c r="M158" s="629">
        <v>645.5961661341853</v>
      </c>
      <c r="N158" s="629"/>
      <c r="O158" s="629"/>
      <c r="P158" s="642"/>
      <c r="Q158" s="630"/>
    </row>
    <row r="159" spans="1:17" ht="14.4" customHeight="1" x14ac:dyDescent="0.3">
      <c r="A159" s="625" t="s">
        <v>535</v>
      </c>
      <c r="B159" s="626" t="s">
        <v>5629</v>
      </c>
      <c r="C159" s="626" t="s">
        <v>5630</v>
      </c>
      <c r="D159" s="626" t="s">
        <v>5709</v>
      </c>
      <c r="E159" s="626" t="s">
        <v>5710</v>
      </c>
      <c r="F159" s="629">
        <v>1</v>
      </c>
      <c r="G159" s="629">
        <v>1602.75</v>
      </c>
      <c r="H159" s="629">
        <v>1</v>
      </c>
      <c r="I159" s="629">
        <v>1602.75</v>
      </c>
      <c r="J159" s="629">
        <v>1</v>
      </c>
      <c r="K159" s="629">
        <v>1301.17</v>
      </c>
      <c r="L159" s="629">
        <v>0.81183590703478403</v>
      </c>
      <c r="M159" s="629">
        <v>1301.17</v>
      </c>
      <c r="N159" s="629">
        <v>1</v>
      </c>
      <c r="O159" s="629">
        <v>1345.88</v>
      </c>
      <c r="P159" s="642">
        <v>0.83973171112151002</v>
      </c>
      <c r="Q159" s="630">
        <v>1345.88</v>
      </c>
    </row>
    <row r="160" spans="1:17" ht="14.4" customHeight="1" x14ac:dyDescent="0.3">
      <c r="A160" s="625" t="s">
        <v>535</v>
      </c>
      <c r="B160" s="626" t="s">
        <v>5629</v>
      </c>
      <c r="C160" s="626" t="s">
        <v>5630</v>
      </c>
      <c r="D160" s="626" t="s">
        <v>5711</v>
      </c>
      <c r="E160" s="626" t="s">
        <v>5712</v>
      </c>
      <c r="F160" s="629">
        <v>0.7</v>
      </c>
      <c r="G160" s="629">
        <v>1080.2</v>
      </c>
      <c r="H160" s="629">
        <v>1</v>
      </c>
      <c r="I160" s="629">
        <v>1543.1428571428573</v>
      </c>
      <c r="J160" s="629"/>
      <c r="K160" s="629"/>
      <c r="L160" s="629"/>
      <c r="M160" s="629"/>
      <c r="N160" s="629"/>
      <c r="O160" s="629"/>
      <c r="P160" s="642"/>
      <c r="Q160" s="630"/>
    </row>
    <row r="161" spans="1:17" ht="14.4" customHeight="1" x14ac:dyDescent="0.3">
      <c r="A161" s="625" t="s">
        <v>535</v>
      </c>
      <c r="B161" s="626" t="s">
        <v>5629</v>
      </c>
      <c r="C161" s="626" t="s">
        <v>5630</v>
      </c>
      <c r="D161" s="626" t="s">
        <v>5713</v>
      </c>
      <c r="E161" s="626" t="s">
        <v>5714</v>
      </c>
      <c r="F161" s="629">
        <v>0.5</v>
      </c>
      <c r="G161" s="629">
        <v>385.77</v>
      </c>
      <c r="H161" s="629">
        <v>1</v>
      </c>
      <c r="I161" s="629">
        <v>771.54</v>
      </c>
      <c r="J161" s="629"/>
      <c r="K161" s="629"/>
      <c r="L161" s="629"/>
      <c r="M161" s="629"/>
      <c r="N161" s="629"/>
      <c r="O161" s="629"/>
      <c r="P161" s="642"/>
      <c r="Q161" s="630"/>
    </row>
    <row r="162" spans="1:17" ht="14.4" customHeight="1" x14ac:dyDescent="0.3">
      <c r="A162" s="625" t="s">
        <v>535</v>
      </c>
      <c r="B162" s="626" t="s">
        <v>5629</v>
      </c>
      <c r="C162" s="626" t="s">
        <v>5630</v>
      </c>
      <c r="D162" s="626" t="s">
        <v>5715</v>
      </c>
      <c r="E162" s="626" t="s">
        <v>5716</v>
      </c>
      <c r="F162" s="629"/>
      <c r="G162" s="629"/>
      <c r="H162" s="629"/>
      <c r="I162" s="629"/>
      <c r="J162" s="629"/>
      <c r="K162" s="629"/>
      <c r="L162" s="629"/>
      <c r="M162" s="629"/>
      <c r="N162" s="629">
        <v>1.4</v>
      </c>
      <c r="O162" s="629">
        <v>3022.06</v>
      </c>
      <c r="P162" s="642"/>
      <c r="Q162" s="630">
        <v>2158.6142857142859</v>
      </c>
    </row>
    <row r="163" spans="1:17" ht="14.4" customHeight="1" x14ac:dyDescent="0.3">
      <c r="A163" s="625" t="s">
        <v>535</v>
      </c>
      <c r="B163" s="626" t="s">
        <v>5629</v>
      </c>
      <c r="C163" s="626" t="s">
        <v>5630</v>
      </c>
      <c r="D163" s="626" t="s">
        <v>5717</v>
      </c>
      <c r="E163" s="626" t="s">
        <v>5718</v>
      </c>
      <c r="F163" s="629"/>
      <c r="G163" s="629"/>
      <c r="H163" s="629"/>
      <c r="I163" s="629"/>
      <c r="J163" s="629">
        <v>0.5</v>
      </c>
      <c r="K163" s="629">
        <v>403.4</v>
      </c>
      <c r="L163" s="629"/>
      <c r="M163" s="629">
        <v>806.8</v>
      </c>
      <c r="N163" s="629"/>
      <c r="O163" s="629"/>
      <c r="P163" s="642"/>
      <c r="Q163" s="630"/>
    </row>
    <row r="164" spans="1:17" ht="14.4" customHeight="1" x14ac:dyDescent="0.3">
      <c r="A164" s="625" t="s">
        <v>535</v>
      </c>
      <c r="B164" s="626" t="s">
        <v>5629</v>
      </c>
      <c r="C164" s="626" t="s">
        <v>5630</v>
      </c>
      <c r="D164" s="626" t="s">
        <v>5719</v>
      </c>
      <c r="E164" s="626" t="s">
        <v>5720</v>
      </c>
      <c r="F164" s="629">
        <v>1</v>
      </c>
      <c r="G164" s="629">
        <v>9578.31</v>
      </c>
      <c r="H164" s="629">
        <v>1</v>
      </c>
      <c r="I164" s="629">
        <v>9578.31</v>
      </c>
      <c r="J164" s="629"/>
      <c r="K164" s="629"/>
      <c r="L164" s="629"/>
      <c r="M164" s="629"/>
      <c r="N164" s="629"/>
      <c r="O164" s="629"/>
      <c r="P164" s="642"/>
      <c r="Q164" s="630"/>
    </row>
    <row r="165" spans="1:17" ht="14.4" customHeight="1" x14ac:dyDescent="0.3">
      <c r="A165" s="625" t="s">
        <v>535</v>
      </c>
      <c r="B165" s="626" t="s">
        <v>5629</v>
      </c>
      <c r="C165" s="626" t="s">
        <v>5630</v>
      </c>
      <c r="D165" s="626" t="s">
        <v>5721</v>
      </c>
      <c r="E165" s="626" t="s">
        <v>5712</v>
      </c>
      <c r="F165" s="629"/>
      <c r="G165" s="629"/>
      <c r="H165" s="629"/>
      <c r="I165" s="629"/>
      <c r="J165" s="629"/>
      <c r="K165" s="629"/>
      <c r="L165" s="629"/>
      <c r="M165" s="629"/>
      <c r="N165" s="629">
        <v>0.2</v>
      </c>
      <c r="O165" s="629">
        <v>229.99</v>
      </c>
      <c r="P165" s="642"/>
      <c r="Q165" s="630">
        <v>1149.95</v>
      </c>
    </row>
    <row r="166" spans="1:17" ht="14.4" customHeight="1" x14ac:dyDescent="0.3">
      <c r="A166" s="625" t="s">
        <v>535</v>
      </c>
      <c r="B166" s="626" t="s">
        <v>5629</v>
      </c>
      <c r="C166" s="626" t="s">
        <v>5630</v>
      </c>
      <c r="D166" s="626" t="s">
        <v>5722</v>
      </c>
      <c r="E166" s="626" t="s">
        <v>5723</v>
      </c>
      <c r="F166" s="629"/>
      <c r="G166" s="629"/>
      <c r="H166" s="629"/>
      <c r="I166" s="629"/>
      <c r="J166" s="629"/>
      <c r="K166" s="629"/>
      <c r="L166" s="629"/>
      <c r="M166" s="629"/>
      <c r="N166" s="629">
        <v>0.7</v>
      </c>
      <c r="O166" s="629">
        <v>438.97</v>
      </c>
      <c r="P166" s="642"/>
      <c r="Q166" s="630">
        <v>627.1</v>
      </c>
    </row>
    <row r="167" spans="1:17" ht="14.4" customHeight="1" x14ac:dyDescent="0.3">
      <c r="A167" s="625" t="s">
        <v>535</v>
      </c>
      <c r="B167" s="626" t="s">
        <v>5629</v>
      </c>
      <c r="C167" s="626" t="s">
        <v>5630</v>
      </c>
      <c r="D167" s="626" t="s">
        <v>5724</v>
      </c>
      <c r="E167" s="626" t="s">
        <v>5725</v>
      </c>
      <c r="F167" s="629"/>
      <c r="G167" s="629"/>
      <c r="H167" s="629"/>
      <c r="I167" s="629"/>
      <c r="J167" s="629"/>
      <c r="K167" s="629"/>
      <c r="L167" s="629"/>
      <c r="M167" s="629"/>
      <c r="N167" s="629">
        <v>0.2</v>
      </c>
      <c r="O167" s="629">
        <v>170.93</v>
      </c>
      <c r="P167" s="642"/>
      <c r="Q167" s="630">
        <v>854.65</v>
      </c>
    </row>
    <row r="168" spans="1:17" ht="14.4" customHeight="1" x14ac:dyDescent="0.3">
      <c r="A168" s="625" t="s">
        <v>535</v>
      </c>
      <c r="B168" s="626" t="s">
        <v>5629</v>
      </c>
      <c r="C168" s="626" t="s">
        <v>5630</v>
      </c>
      <c r="D168" s="626" t="s">
        <v>5726</v>
      </c>
      <c r="E168" s="626" t="s">
        <v>5727</v>
      </c>
      <c r="F168" s="629"/>
      <c r="G168" s="629"/>
      <c r="H168" s="629"/>
      <c r="I168" s="629"/>
      <c r="J168" s="629"/>
      <c r="K168" s="629"/>
      <c r="L168" s="629"/>
      <c r="M168" s="629"/>
      <c r="N168" s="629">
        <v>2.2400000000000002</v>
      </c>
      <c r="O168" s="629">
        <v>8126.8000000000011</v>
      </c>
      <c r="P168" s="642"/>
      <c r="Q168" s="630">
        <v>3628.0357142857142</v>
      </c>
    </row>
    <row r="169" spans="1:17" ht="14.4" customHeight="1" x14ac:dyDescent="0.3">
      <c r="A169" s="625" t="s">
        <v>535</v>
      </c>
      <c r="B169" s="626" t="s">
        <v>5629</v>
      </c>
      <c r="C169" s="626" t="s">
        <v>5728</v>
      </c>
      <c r="D169" s="626" t="s">
        <v>5729</v>
      </c>
      <c r="E169" s="626" t="s">
        <v>5730</v>
      </c>
      <c r="F169" s="629">
        <v>232</v>
      </c>
      <c r="G169" s="629">
        <v>598518.24000000011</v>
      </c>
      <c r="H169" s="629">
        <v>1</v>
      </c>
      <c r="I169" s="629">
        <v>2579.8200000000006</v>
      </c>
      <c r="J169" s="629">
        <v>202</v>
      </c>
      <c r="K169" s="629">
        <v>527618.04</v>
      </c>
      <c r="L169" s="629">
        <v>0.88154045230100242</v>
      </c>
      <c r="M169" s="629">
        <v>2611.9704950495052</v>
      </c>
      <c r="N169" s="629">
        <v>202</v>
      </c>
      <c r="O169" s="629">
        <v>548316.72</v>
      </c>
      <c r="P169" s="642">
        <v>0.91612365898823711</v>
      </c>
      <c r="Q169" s="630">
        <v>2714.4392079207919</v>
      </c>
    </row>
    <row r="170" spans="1:17" ht="14.4" customHeight="1" x14ac:dyDescent="0.3">
      <c r="A170" s="625" t="s">
        <v>535</v>
      </c>
      <c r="B170" s="626" t="s">
        <v>5629</v>
      </c>
      <c r="C170" s="626" t="s">
        <v>5728</v>
      </c>
      <c r="D170" s="626" t="s">
        <v>5731</v>
      </c>
      <c r="E170" s="626" t="s">
        <v>5732</v>
      </c>
      <c r="F170" s="629">
        <v>1</v>
      </c>
      <c r="G170" s="629">
        <v>7855.31</v>
      </c>
      <c r="H170" s="629">
        <v>1</v>
      </c>
      <c r="I170" s="629">
        <v>7855.31</v>
      </c>
      <c r="J170" s="629"/>
      <c r="K170" s="629"/>
      <c r="L170" s="629"/>
      <c r="M170" s="629"/>
      <c r="N170" s="629"/>
      <c r="O170" s="629"/>
      <c r="P170" s="642"/>
      <c r="Q170" s="630"/>
    </row>
    <row r="171" spans="1:17" ht="14.4" customHeight="1" x14ac:dyDescent="0.3">
      <c r="A171" s="625" t="s">
        <v>535</v>
      </c>
      <c r="B171" s="626" t="s">
        <v>5629</v>
      </c>
      <c r="C171" s="626" t="s">
        <v>5728</v>
      </c>
      <c r="D171" s="626" t="s">
        <v>5733</v>
      </c>
      <c r="E171" s="626" t="s">
        <v>5734</v>
      </c>
      <c r="F171" s="629">
        <v>4</v>
      </c>
      <c r="G171" s="629">
        <v>36156.04</v>
      </c>
      <c r="H171" s="629">
        <v>1</v>
      </c>
      <c r="I171" s="629">
        <v>9039.01</v>
      </c>
      <c r="J171" s="629">
        <v>1</v>
      </c>
      <c r="K171" s="629">
        <v>9039.01</v>
      </c>
      <c r="L171" s="629">
        <v>0.25</v>
      </c>
      <c r="M171" s="629">
        <v>9039.01</v>
      </c>
      <c r="N171" s="629">
        <v>4</v>
      </c>
      <c r="O171" s="629">
        <v>38744.400000000001</v>
      </c>
      <c r="P171" s="642">
        <v>1.0715885921135169</v>
      </c>
      <c r="Q171" s="630">
        <v>9686.1</v>
      </c>
    </row>
    <row r="172" spans="1:17" ht="14.4" customHeight="1" x14ac:dyDescent="0.3">
      <c r="A172" s="625" t="s">
        <v>535</v>
      </c>
      <c r="B172" s="626" t="s">
        <v>5629</v>
      </c>
      <c r="C172" s="626" t="s">
        <v>5728</v>
      </c>
      <c r="D172" s="626" t="s">
        <v>5735</v>
      </c>
      <c r="E172" s="626" t="s">
        <v>5736</v>
      </c>
      <c r="F172" s="629">
        <v>89</v>
      </c>
      <c r="G172" s="629">
        <v>76515.080000000016</v>
      </c>
      <c r="H172" s="629">
        <v>1</v>
      </c>
      <c r="I172" s="629">
        <v>859.72000000000014</v>
      </c>
      <c r="J172" s="629">
        <v>43</v>
      </c>
      <c r="K172" s="629">
        <v>37551.759999999995</v>
      </c>
      <c r="L172" s="629">
        <v>0.49077593593315183</v>
      </c>
      <c r="M172" s="629">
        <v>873.29674418604634</v>
      </c>
      <c r="N172" s="629">
        <v>46</v>
      </c>
      <c r="O172" s="629">
        <v>42356.259999999995</v>
      </c>
      <c r="P172" s="642">
        <v>0.55356747977000076</v>
      </c>
      <c r="Q172" s="630">
        <v>920.78826086956508</v>
      </c>
    </row>
    <row r="173" spans="1:17" ht="14.4" customHeight="1" x14ac:dyDescent="0.3">
      <c r="A173" s="625" t="s">
        <v>535</v>
      </c>
      <c r="B173" s="626" t="s">
        <v>5629</v>
      </c>
      <c r="C173" s="626" t="s">
        <v>5737</v>
      </c>
      <c r="D173" s="626" t="s">
        <v>5738</v>
      </c>
      <c r="E173" s="626" t="s">
        <v>5739</v>
      </c>
      <c r="F173" s="629">
        <v>6</v>
      </c>
      <c r="G173" s="629">
        <v>1910.4</v>
      </c>
      <c r="H173" s="629">
        <v>1</v>
      </c>
      <c r="I173" s="629">
        <v>318.40000000000003</v>
      </c>
      <c r="J173" s="629"/>
      <c r="K173" s="629"/>
      <c r="L173" s="629"/>
      <c r="M173" s="629"/>
      <c r="N173" s="629"/>
      <c r="O173" s="629"/>
      <c r="P173" s="642"/>
      <c r="Q173" s="630"/>
    </row>
    <row r="174" spans="1:17" ht="14.4" customHeight="1" x14ac:dyDescent="0.3">
      <c r="A174" s="625" t="s">
        <v>535</v>
      </c>
      <c r="B174" s="626" t="s">
        <v>5629</v>
      </c>
      <c r="C174" s="626" t="s">
        <v>5737</v>
      </c>
      <c r="D174" s="626" t="s">
        <v>5740</v>
      </c>
      <c r="E174" s="626" t="s">
        <v>5741</v>
      </c>
      <c r="F174" s="629">
        <v>2</v>
      </c>
      <c r="G174" s="629">
        <v>4075.4</v>
      </c>
      <c r="H174" s="629">
        <v>1</v>
      </c>
      <c r="I174" s="629">
        <v>2037.7</v>
      </c>
      <c r="J174" s="629"/>
      <c r="K174" s="629"/>
      <c r="L174" s="629"/>
      <c r="M174" s="629"/>
      <c r="N174" s="629"/>
      <c r="O174" s="629"/>
      <c r="P174" s="642"/>
      <c r="Q174" s="630"/>
    </row>
    <row r="175" spans="1:17" ht="14.4" customHeight="1" x14ac:dyDescent="0.3">
      <c r="A175" s="625" t="s">
        <v>535</v>
      </c>
      <c r="B175" s="626" t="s">
        <v>5629</v>
      </c>
      <c r="C175" s="626" t="s">
        <v>5737</v>
      </c>
      <c r="D175" s="626" t="s">
        <v>5742</v>
      </c>
      <c r="E175" s="626" t="s">
        <v>5743</v>
      </c>
      <c r="F175" s="629">
        <v>1</v>
      </c>
      <c r="G175" s="629">
        <v>2310</v>
      </c>
      <c r="H175" s="629">
        <v>1</v>
      </c>
      <c r="I175" s="629">
        <v>2310</v>
      </c>
      <c r="J175" s="629"/>
      <c r="K175" s="629"/>
      <c r="L175" s="629"/>
      <c r="M175" s="629"/>
      <c r="N175" s="629"/>
      <c r="O175" s="629"/>
      <c r="P175" s="642"/>
      <c r="Q175" s="630"/>
    </row>
    <row r="176" spans="1:17" ht="14.4" customHeight="1" x14ac:dyDescent="0.3">
      <c r="A176" s="625" t="s">
        <v>535</v>
      </c>
      <c r="B176" s="626" t="s">
        <v>5629</v>
      </c>
      <c r="C176" s="626" t="s">
        <v>5737</v>
      </c>
      <c r="D176" s="626" t="s">
        <v>5744</v>
      </c>
      <c r="E176" s="626" t="s">
        <v>5745</v>
      </c>
      <c r="F176" s="629">
        <v>4</v>
      </c>
      <c r="G176" s="629">
        <v>6323.6</v>
      </c>
      <c r="H176" s="629">
        <v>1</v>
      </c>
      <c r="I176" s="629">
        <v>1580.9</v>
      </c>
      <c r="J176" s="629"/>
      <c r="K176" s="629"/>
      <c r="L176" s="629"/>
      <c r="M176" s="629"/>
      <c r="N176" s="629"/>
      <c r="O176" s="629"/>
      <c r="P176" s="642"/>
      <c r="Q176" s="630"/>
    </row>
    <row r="177" spans="1:17" ht="14.4" customHeight="1" x14ac:dyDescent="0.3">
      <c r="A177" s="625" t="s">
        <v>535</v>
      </c>
      <c r="B177" s="626" t="s">
        <v>5629</v>
      </c>
      <c r="C177" s="626" t="s">
        <v>5737</v>
      </c>
      <c r="D177" s="626" t="s">
        <v>5746</v>
      </c>
      <c r="E177" s="626" t="s">
        <v>5747</v>
      </c>
      <c r="F177" s="629"/>
      <c r="G177" s="629"/>
      <c r="H177" s="629"/>
      <c r="I177" s="629"/>
      <c r="J177" s="629">
        <v>1</v>
      </c>
      <c r="K177" s="629">
        <v>45635</v>
      </c>
      <c r="L177" s="629"/>
      <c r="M177" s="629">
        <v>45635</v>
      </c>
      <c r="N177" s="629"/>
      <c r="O177" s="629"/>
      <c r="P177" s="642"/>
      <c r="Q177" s="630"/>
    </row>
    <row r="178" spans="1:17" ht="14.4" customHeight="1" x14ac:dyDescent="0.3">
      <c r="A178" s="625" t="s">
        <v>535</v>
      </c>
      <c r="B178" s="626" t="s">
        <v>5629</v>
      </c>
      <c r="C178" s="626" t="s">
        <v>5737</v>
      </c>
      <c r="D178" s="626" t="s">
        <v>5748</v>
      </c>
      <c r="E178" s="626" t="s">
        <v>5749</v>
      </c>
      <c r="F178" s="629">
        <v>1</v>
      </c>
      <c r="G178" s="629">
        <v>11061</v>
      </c>
      <c r="H178" s="629">
        <v>1</v>
      </c>
      <c r="I178" s="629">
        <v>11061</v>
      </c>
      <c r="J178" s="629"/>
      <c r="K178" s="629"/>
      <c r="L178" s="629"/>
      <c r="M178" s="629"/>
      <c r="N178" s="629"/>
      <c r="O178" s="629"/>
      <c r="P178" s="642"/>
      <c r="Q178" s="630"/>
    </row>
    <row r="179" spans="1:17" ht="14.4" customHeight="1" x14ac:dyDescent="0.3">
      <c r="A179" s="625" t="s">
        <v>535</v>
      </c>
      <c r="B179" s="626" t="s">
        <v>5629</v>
      </c>
      <c r="C179" s="626" t="s">
        <v>5737</v>
      </c>
      <c r="D179" s="626" t="s">
        <v>5750</v>
      </c>
      <c r="E179" s="626" t="s">
        <v>5751</v>
      </c>
      <c r="F179" s="629">
        <v>10</v>
      </c>
      <c r="G179" s="629">
        <v>476306</v>
      </c>
      <c r="H179" s="629">
        <v>1</v>
      </c>
      <c r="I179" s="629">
        <v>47630.6</v>
      </c>
      <c r="J179" s="629">
        <v>22</v>
      </c>
      <c r="K179" s="629">
        <v>990472.34000000008</v>
      </c>
      <c r="L179" s="629">
        <v>2.0794874303493973</v>
      </c>
      <c r="M179" s="629">
        <v>45021.47</v>
      </c>
      <c r="N179" s="629">
        <v>29</v>
      </c>
      <c r="O179" s="629">
        <v>1305622.6300000001</v>
      </c>
      <c r="P179" s="642">
        <v>2.7411425218242056</v>
      </c>
      <c r="Q179" s="630">
        <v>45021.47</v>
      </c>
    </row>
    <row r="180" spans="1:17" ht="14.4" customHeight="1" x14ac:dyDescent="0.3">
      <c r="A180" s="625" t="s">
        <v>535</v>
      </c>
      <c r="B180" s="626" t="s">
        <v>5629</v>
      </c>
      <c r="C180" s="626" t="s">
        <v>5737</v>
      </c>
      <c r="D180" s="626" t="s">
        <v>5752</v>
      </c>
      <c r="E180" s="626" t="s">
        <v>5753</v>
      </c>
      <c r="F180" s="629"/>
      <c r="G180" s="629"/>
      <c r="H180" s="629"/>
      <c r="I180" s="629"/>
      <c r="J180" s="629">
        <v>191</v>
      </c>
      <c r="K180" s="629">
        <v>11269</v>
      </c>
      <c r="L180" s="629"/>
      <c r="M180" s="629">
        <v>59</v>
      </c>
      <c r="N180" s="629">
        <v>211</v>
      </c>
      <c r="O180" s="629">
        <v>17302</v>
      </c>
      <c r="P180" s="642"/>
      <c r="Q180" s="630">
        <v>82</v>
      </c>
    </row>
    <row r="181" spans="1:17" ht="14.4" customHeight="1" x14ac:dyDescent="0.3">
      <c r="A181" s="625" t="s">
        <v>535</v>
      </c>
      <c r="B181" s="626" t="s">
        <v>5629</v>
      </c>
      <c r="C181" s="626" t="s">
        <v>5737</v>
      </c>
      <c r="D181" s="626" t="s">
        <v>5754</v>
      </c>
      <c r="E181" s="626" t="s">
        <v>5755</v>
      </c>
      <c r="F181" s="629">
        <v>5</v>
      </c>
      <c r="G181" s="629">
        <v>251198.49999999997</v>
      </c>
      <c r="H181" s="629">
        <v>1</v>
      </c>
      <c r="I181" s="629">
        <v>50239.7</v>
      </c>
      <c r="J181" s="629"/>
      <c r="K181" s="629"/>
      <c r="L181" s="629"/>
      <c r="M181" s="629"/>
      <c r="N181" s="629"/>
      <c r="O181" s="629"/>
      <c r="P181" s="642"/>
      <c r="Q181" s="630"/>
    </row>
    <row r="182" spans="1:17" ht="14.4" customHeight="1" x14ac:dyDescent="0.3">
      <c r="A182" s="625" t="s">
        <v>535</v>
      </c>
      <c r="B182" s="626" t="s">
        <v>5629</v>
      </c>
      <c r="C182" s="626" t="s">
        <v>5737</v>
      </c>
      <c r="D182" s="626" t="s">
        <v>5756</v>
      </c>
      <c r="E182" s="626" t="s">
        <v>5757</v>
      </c>
      <c r="F182" s="629">
        <v>24</v>
      </c>
      <c r="G182" s="629">
        <v>2033718</v>
      </c>
      <c r="H182" s="629">
        <v>1</v>
      </c>
      <c r="I182" s="629">
        <v>84738.25</v>
      </c>
      <c r="J182" s="629">
        <v>19</v>
      </c>
      <c r="K182" s="629">
        <v>1356134.69</v>
      </c>
      <c r="L182" s="629">
        <v>0.66682533664942722</v>
      </c>
      <c r="M182" s="629">
        <v>71375.509999999995</v>
      </c>
      <c r="N182" s="629">
        <v>7</v>
      </c>
      <c r="O182" s="629">
        <v>499628.56999999995</v>
      </c>
      <c r="P182" s="642">
        <v>0.24567249244978898</v>
      </c>
      <c r="Q182" s="630">
        <v>71375.509999999995</v>
      </c>
    </row>
    <row r="183" spans="1:17" ht="14.4" customHeight="1" x14ac:dyDescent="0.3">
      <c r="A183" s="625" t="s">
        <v>535</v>
      </c>
      <c r="B183" s="626" t="s">
        <v>5629</v>
      </c>
      <c r="C183" s="626" t="s">
        <v>5737</v>
      </c>
      <c r="D183" s="626" t="s">
        <v>5758</v>
      </c>
      <c r="E183" s="626" t="s">
        <v>5759</v>
      </c>
      <c r="F183" s="629">
        <v>2</v>
      </c>
      <c r="G183" s="629">
        <v>115971</v>
      </c>
      <c r="H183" s="629">
        <v>1</v>
      </c>
      <c r="I183" s="629">
        <v>57985.5</v>
      </c>
      <c r="J183" s="629"/>
      <c r="K183" s="629"/>
      <c r="L183" s="629"/>
      <c r="M183" s="629"/>
      <c r="N183" s="629"/>
      <c r="O183" s="629"/>
      <c r="P183" s="642"/>
      <c r="Q183" s="630"/>
    </row>
    <row r="184" spans="1:17" ht="14.4" customHeight="1" x14ac:dyDescent="0.3">
      <c r="A184" s="625" t="s">
        <v>535</v>
      </c>
      <c r="B184" s="626" t="s">
        <v>5629</v>
      </c>
      <c r="C184" s="626" t="s">
        <v>5737</v>
      </c>
      <c r="D184" s="626" t="s">
        <v>5760</v>
      </c>
      <c r="E184" s="626" t="s">
        <v>5761</v>
      </c>
      <c r="F184" s="629"/>
      <c r="G184" s="629"/>
      <c r="H184" s="629"/>
      <c r="I184" s="629"/>
      <c r="J184" s="629">
        <v>1</v>
      </c>
      <c r="K184" s="629">
        <v>54904.24</v>
      </c>
      <c r="L184" s="629"/>
      <c r="M184" s="629">
        <v>54904.24</v>
      </c>
      <c r="N184" s="629"/>
      <c r="O184" s="629"/>
      <c r="P184" s="642"/>
      <c r="Q184" s="630"/>
    </row>
    <row r="185" spans="1:17" ht="14.4" customHeight="1" x14ac:dyDescent="0.3">
      <c r="A185" s="625" t="s">
        <v>535</v>
      </c>
      <c r="B185" s="626" t="s">
        <v>5629</v>
      </c>
      <c r="C185" s="626" t="s">
        <v>5737</v>
      </c>
      <c r="D185" s="626" t="s">
        <v>5762</v>
      </c>
      <c r="E185" s="626" t="s">
        <v>5763</v>
      </c>
      <c r="F185" s="629"/>
      <c r="G185" s="629"/>
      <c r="H185" s="629"/>
      <c r="I185" s="629"/>
      <c r="J185" s="629">
        <v>1</v>
      </c>
      <c r="K185" s="629">
        <v>44581.25</v>
      </c>
      <c r="L185" s="629"/>
      <c r="M185" s="629">
        <v>44581.25</v>
      </c>
      <c r="N185" s="629">
        <v>3</v>
      </c>
      <c r="O185" s="629">
        <v>133743.75</v>
      </c>
      <c r="P185" s="642"/>
      <c r="Q185" s="630">
        <v>44581.25</v>
      </c>
    </row>
    <row r="186" spans="1:17" ht="14.4" customHeight="1" x14ac:dyDescent="0.3">
      <c r="A186" s="625" t="s">
        <v>535</v>
      </c>
      <c r="B186" s="626" t="s">
        <v>5629</v>
      </c>
      <c r="C186" s="626" t="s">
        <v>5737</v>
      </c>
      <c r="D186" s="626" t="s">
        <v>5764</v>
      </c>
      <c r="E186" s="626" t="s">
        <v>5765</v>
      </c>
      <c r="F186" s="629">
        <v>13</v>
      </c>
      <c r="G186" s="629">
        <v>559221</v>
      </c>
      <c r="H186" s="629">
        <v>1</v>
      </c>
      <c r="I186" s="629">
        <v>43017</v>
      </c>
      <c r="J186" s="629">
        <v>6</v>
      </c>
      <c r="K186" s="629">
        <v>267487.5</v>
      </c>
      <c r="L186" s="629">
        <v>0.47832162955253826</v>
      </c>
      <c r="M186" s="629">
        <v>44581.25</v>
      </c>
      <c r="N186" s="629">
        <v>2</v>
      </c>
      <c r="O186" s="629">
        <v>89162.5</v>
      </c>
      <c r="P186" s="642">
        <v>0.15944054318417941</v>
      </c>
      <c r="Q186" s="630">
        <v>44581.25</v>
      </c>
    </row>
    <row r="187" spans="1:17" ht="14.4" customHeight="1" x14ac:dyDescent="0.3">
      <c r="A187" s="625" t="s">
        <v>535</v>
      </c>
      <c r="B187" s="626" t="s">
        <v>5629</v>
      </c>
      <c r="C187" s="626" t="s">
        <v>5737</v>
      </c>
      <c r="D187" s="626" t="s">
        <v>5766</v>
      </c>
      <c r="E187" s="626" t="s">
        <v>5767</v>
      </c>
      <c r="F187" s="629">
        <v>1</v>
      </c>
      <c r="G187" s="629">
        <v>129657</v>
      </c>
      <c r="H187" s="629">
        <v>1</v>
      </c>
      <c r="I187" s="629">
        <v>129657</v>
      </c>
      <c r="J187" s="629">
        <v>2</v>
      </c>
      <c r="K187" s="629">
        <v>259314</v>
      </c>
      <c r="L187" s="629">
        <v>2</v>
      </c>
      <c r="M187" s="629">
        <v>129657</v>
      </c>
      <c r="N187" s="629">
        <v>1</v>
      </c>
      <c r="O187" s="629">
        <v>129657</v>
      </c>
      <c r="P187" s="642">
        <v>1</v>
      </c>
      <c r="Q187" s="630">
        <v>129657</v>
      </c>
    </row>
    <row r="188" spans="1:17" ht="14.4" customHeight="1" x14ac:dyDescent="0.3">
      <c r="A188" s="625" t="s">
        <v>535</v>
      </c>
      <c r="B188" s="626" t="s">
        <v>5629</v>
      </c>
      <c r="C188" s="626" t="s">
        <v>5737</v>
      </c>
      <c r="D188" s="626" t="s">
        <v>5768</v>
      </c>
      <c r="E188" s="626" t="s">
        <v>5769</v>
      </c>
      <c r="F188" s="629">
        <v>2</v>
      </c>
      <c r="G188" s="629">
        <v>20098</v>
      </c>
      <c r="H188" s="629">
        <v>1</v>
      </c>
      <c r="I188" s="629">
        <v>10049</v>
      </c>
      <c r="J188" s="629">
        <v>4</v>
      </c>
      <c r="K188" s="629">
        <v>41657.68</v>
      </c>
      <c r="L188" s="629">
        <v>2.0727276345905064</v>
      </c>
      <c r="M188" s="629">
        <v>10414.42</v>
      </c>
      <c r="N188" s="629">
        <v>4</v>
      </c>
      <c r="O188" s="629">
        <v>41657.68</v>
      </c>
      <c r="P188" s="642">
        <v>2.0727276345905064</v>
      </c>
      <c r="Q188" s="630">
        <v>10414.42</v>
      </c>
    </row>
    <row r="189" spans="1:17" ht="14.4" customHeight="1" x14ac:dyDescent="0.3">
      <c r="A189" s="625" t="s">
        <v>535</v>
      </c>
      <c r="B189" s="626" t="s">
        <v>5629</v>
      </c>
      <c r="C189" s="626" t="s">
        <v>5737</v>
      </c>
      <c r="D189" s="626" t="s">
        <v>5770</v>
      </c>
      <c r="E189" s="626" t="s">
        <v>5771</v>
      </c>
      <c r="F189" s="629">
        <v>2</v>
      </c>
      <c r="G189" s="629">
        <v>2230</v>
      </c>
      <c r="H189" s="629">
        <v>1</v>
      </c>
      <c r="I189" s="629">
        <v>1115</v>
      </c>
      <c r="J189" s="629">
        <v>1</v>
      </c>
      <c r="K189" s="629">
        <v>1155.55</v>
      </c>
      <c r="L189" s="629">
        <v>0.51818385650224208</v>
      </c>
      <c r="M189" s="629">
        <v>1155.55</v>
      </c>
      <c r="N189" s="629">
        <v>2</v>
      </c>
      <c r="O189" s="629">
        <v>2311.1</v>
      </c>
      <c r="P189" s="642">
        <v>1.0363677130044842</v>
      </c>
      <c r="Q189" s="630">
        <v>1155.55</v>
      </c>
    </row>
    <row r="190" spans="1:17" ht="14.4" customHeight="1" x14ac:dyDescent="0.3">
      <c r="A190" s="625" t="s">
        <v>535</v>
      </c>
      <c r="B190" s="626" t="s">
        <v>5629</v>
      </c>
      <c r="C190" s="626" t="s">
        <v>5737</v>
      </c>
      <c r="D190" s="626" t="s">
        <v>5772</v>
      </c>
      <c r="E190" s="626" t="s">
        <v>5773</v>
      </c>
      <c r="F190" s="629">
        <v>108</v>
      </c>
      <c r="G190" s="629">
        <v>1906416</v>
      </c>
      <c r="H190" s="629">
        <v>1</v>
      </c>
      <c r="I190" s="629">
        <v>17652</v>
      </c>
      <c r="J190" s="629">
        <v>201</v>
      </c>
      <c r="K190" s="629">
        <v>3548052</v>
      </c>
      <c r="L190" s="629">
        <v>1.8611111111111112</v>
      </c>
      <c r="M190" s="629">
        <v>17652</v>
      </c>
      <c r="N190" s="629">
        <v>115</v>
      </c>
      <c r="O190" s="629">
        <v>2029980</v>
      </c>
      <c r="P190" s="642">
        <v>1.0648148148148149</v>
      </c>
      <c r="Q190" s="630">
        <v>17652</v>
      </c>
    </row>
    <row r="191" spans="1:17" ht="14.4" customHeight="1" x14ac:dyDescent="0.3">
      <c r="A191" s="625" t="s">
        <v>535</v>
      </c>
      <c r="B191" s="626" t="s">
        <v>5629</v>
      </c>
      <c r="C191" s="626" t="s">
        <v>5737</v>
      </c>
      <c r="D191" s="626" t="s">
        <v>5774</v>
      </c>
      <c r="E191" s="626" t="s">
        <v>5775</v>
      </c>
      <c r="F191" s="629">
        <v>108</v>
      </c>
      <c r="G191" s="629">
        <v>721980</v>
      </c>
      <c r="H191" s="629">
        <v>1</v>
      </c>
      <c r="I191" s="629">
        <v>6685</v>
      </c>
      <c r="J191" s="629">
        <v>201</v>
      </c>
      <c r="K191" s="629">
        <v>1343685</v>
      </c>
      <c r="L191" s="629">
        <v>1.8611111111111112</v>
      </c>
      <c r="M191" s="629">
        <v>6685</v>
      </c>
      <c r="N191" s="629">
        <v>115</v>
      </c>
      <c r="O191" s="629">
        <v>768775</v>
      </c>
      <c r="P191" s="642">
        <v>1.0648148148148149</v>
      </c>
      <c r="Q191" s="630">
        <v>6685</v>
      </c>
    </row>
    <row r="192" spans="1:17" ht="14.4" customHeight="1" x14ac:dyDescent="0.3">
      <c r="A192" s="625" t="s">
        <v>535</v>
      </c>
      <c r="B192" s="626" t="s">
        <v>5629</v>
      </c>
      <c r="C192" s="626" t="s">
        <v>5737</v>
      </c>
      <c r="D192" s="626" t="s">
        <v>5776</v>
      </c>
      <c r="E192" s="626" t="s">
        <v>5777</v>
      </c>
      <c r="F192" s="629">
        <v>31</v>
      </c>
      <c r="G192" s="629">
        <v>495535</v>
      </c>
      <c r="H192" s="629">
        <v>1</v>
      </c>
      <c r="I192" s="629">
        <v>15985</v>
      </c>
      <c r="J192" s="629"/>
      <c r="K192" s="629"/>
      <c r="L192" s="629"/>
      <c r="M192" s="629"/>
      <c r="N192" s="629"/>
      <c r="O192" s="629"/>
      <c r="P192" s="642"/>
      <c r="Q192" s="630"/>
    </row>
    <row r="193" spans="1:17" ht="14.4" customHeight="1" x14ac:dyDescent="0.3">
      <c r="A193" s="625" t="s">
        <v>535</v>
      </c>
      <c r="B193" s="626" t="s">
        <v>5629</v>
      </c>
      <c r="C193" s="626" t="s">
        <v>5737</v>
      </c>
      <c r="D193" s="626" t="s">
        <v>5778</v>
      </c>
      <c r="E193" s="626" t="s">
        <v>5779</v>
      </c>
      <c r="F193" s="629">
        <v>84</v>
      </c>
      <c r="G193" s="629">
        <v>1502340</v>
      </c>
      <c r="H193" s="629">
        <v>1</v>
      </c>
      <c r="I193" s="629">
        <v>17885</v>
      </c>
      <c r="J193" s="629">
        <v>35</v>
      </c>
      <c r="K193" s="629">
        <v>625975</v>
      </c>
      <c r="L193" s="629">
        <v>0.41666666666666669</v>
      </c>
      <c r="M193" s="629">
        <v>17885</v>
      </c>
      <c r="N193" s="629">
        <v>72</v>
      </c>
      <c r="O193" s="629">
        <v>1287720</v>
      </c>
      <c r="P193" s="642">
        <v>0.8571428571428571</v>
      </c>
      <c r="Q193" s="630">
        <v>17885</v>
      </c>
    </row>
    <row r="194" spans="1:17" ht="14.4" customHeight="1" x14ac:dyDescent="0.3">
      <c r="A194" s="625" t="s">
        <v>535</v>
      </c>
      <c r="B194" s="626" t="s">
        <v>5629</v>
      </c>
      <c r="C194" s="626" t="s">
        <v>5737</v>
      </c>
      <c r="D194" s="626" t="s">
        <v>5780</v>
      </c>
      <c r="E194" s="626" t="s">
        <v>5781</v>
      </c>
      <c r="F194" s="629">
        <v>30</v>
      </c>
      <c r="G194" s="629">
        <v>148050</v>
      </c>
      <c r="H194" s="629">
        <v>1</v>
      </c>
      <c r="I194" s="629">
        <v>4935</v>
      </c>
      <c r="J194" s="629"/>
      <c r="K194" s="629"/>
      <c r="L194" s="629"/>
      <c r="M194" s="629"/>
      <c r="N194" s="629"/>
      <c r="O194" s="629"/>
      <c r="P194" s="642"/>
      <c r="Q194" s="630"/>
    </row>
    <row r="195" spans="1:17" ht="14.4" customHeight="1" x14ac:dyDescent="0.3">
      <c r="A195" s="625" t="s">
        <v>535</v>
      </c>
      <c r="B195" s="626" t="s">
        <v>5629</v>
      </c>
      <c r="C195" s="626" t="s">
        <v>5737</v>
      </c>
      <c r="D195" s="626" t="s">
        <v>5782</v>
      </c>
      <c r="E195" s="626" t="s">
        <v>5783</v>
      </c>
      <c r="F195" s="629">
        <v>84</v>
      </c>
      <c r="G195" s="629">
        <v>572880</v>
      </c>
      <c r="H195" s="629">
        <v>1</v>
      </c>
      <c r="I195" s="629">
        <v>6820</v>
      </c>
      <c r="J195" s="629">
        <v>35</v>
      </c>
      <c r="K195" s="629">
        <v>238700</v>
      </c>
      <c r="L195" s="629">
        <v>0.41666666666666669</v>
      </c>
      <c r="M195" s="629">
        <v>6820</v>
      </c>
      <c r="N195" s="629">
        <v>72</v>
      </c>
      <c r="O195" s="629">
        <v>491040</v>
      </c>
      <c r="P195" s="642">
        <v>0.8571428571428571</v>
      </c>
      <c r="Q195" s="630">
        <v>6820</v>
      </c>
    </row>
    <row r="196" spans="1:17" ht="14.4" customHeight="1" x14ac:dyDescent="0.3">
      <c r="A196" s="625" t="s">
        <v>535</v>
      </c>
      <c r="B196" s="626" t="s">
        <v>5629</v>
      </c>
      <c r="C196" s="626" t="s">
        <v>5737</v>
      </c>
      <c r="D196" s="626" t="s">
        <v>5784</v>
      </c>
      <c r="E196" s="626" t="s">
        <v>5785</v>
      </c>
      <c r="F196" s="629">
        <v>178</v>
      </c>
      <c r="G196" s="629">
        <v>1263800</v>
      </c>
      <c r="H196" s="629">
        <v>1</v>
      </c>
      <c r="I196" s="629">
        <v>7100</v>
      </c>
      <c r="J196" s="629">
        <v>193</v>
      </c>
      <c r="K196" s="629">
        <v>1370300</v>
      </c>
      <c r="L196" s="629">
        <v>1.0842696629213484</v>
      </c>
      <c r="M196" s="629">
        <v>7100</v>
      </c>
      <c r="N196" s="629">
        <v>146</v>
      </c>
      <c r="O196" s="629">
        <v>1036600</v>
      </c>
      <c r="P196" s="642">
        <v>0.8202247191011236</v>
      </c>
      <c r="Q196" s="630">
        <v>7100</v>
      </c>
    </row>
    <row r="197" spans="1:17" ht="14.4" customHeight="1" x14ac:dyDescent="0.3">
      <c r="A197" s="625" t="s">
        <v>535</v>
      </c>
      <c r="B197" s="626" t="s">
        <v>5629</v>
      </c>
      <c r="C197" s="626" t="s">
        <v>5737</v>
      </c>
      <c r="D197" s="626" t="s">
        <v>5786</v>
      </c>
      <c r="E197" s="626" t="s">
        <v>5787</v>
      </c>
      <c r="F197" s="629">
        <v>82</v>
      </c>
      <c r="G197" s="629">
        <v>721600</v>
      </c>
      <c r="H197" s="629">
        <v>1</v>
      </c>
      <c r="I197" s="629">
        <v>8800</v>
      </c>
      <c r="J197" s="629">
        <v>35</v>
      </c>
      <c r="K197" s="629">
        <v>308000</v>
      </c>
      <c r="L197" s="629">
        <v>0.42682926829268292</v>
      </c>
      <c r="M197" s="629">
        <v>8800</v>
      </c>
      <c r="N197" s="629">
        <v>72</v>
      </c>
      <c r="O197" s="629">
        <v>633600</v>
      </c>
      <c r="P197" s="642">
        <v>0.87804878048780488</v>
      </c>
      <c r="Q197" s="630">
        <v>8800</v>
      </c>
    </row>
    <row r="198" spans="1:17" ht="14.4" customHeight="1" x14ac:dyDescent="0.3">
      <c r="A198" s="625" t="s">
        <v>535</v>
      </c>
      <c r="B198" s="626" t="s">
        <v>5629</v>
      </c>
      <c r="C198" s="626" t="s">
        <v>5737</v>
      </c>
      <c r="D198" s="626" t="s">
        <v>5788</v>
      </c>
      <c r="E198" s="626" t="s">
        <v>5789</v>
      </c>
      <c r="F198" s="629">
        <v>29</v>
      </c>
      <c r="G198" s="629">
        <v>33785</v>
      </c>
      <c r="H198" s="629">
        <v>1</v>
      </c>
      <c r="I198" s="629">
        <v>1165</v>
      </c>
      <c r="J198" s="629">
        <v>197</v>
      </c>
      <c r="K198" s="629">
        <v>229505</v>
      </c>
      <c r="L198" s="629">
        <v>6.7931034482758621</v>
      </c>
      <c r="M198" s="629">
        <v>1165</v>
      </c>
      <c r="N198" s="629">
        <v>185</v>
      </c>
      <c r="O198" s="629">
        <v>215525</v>
      </c>
      <c r="P198" s="642">
        <v>6.3793103448275863</v>
      </c>
      <c r="Q198" s="630">
        <v>1165</v>
      </c>
    </row>
    <row r="199" spans="1:17" ht="14.4" customHeight="1" x14ac:dyDescent="0.3">
      <c r="A199" s="625" t="s">
        <v>535</v>
      </c>
      <c r="B199" s="626" t="s">
        <v>5629</v>
      </c>
      <c r="C199" s="626" t="s">
        <v>5737</v>
      </c>
      <c r="D199" s="626" t="s">
        <v>5790</v>
      </c>
      <c r="E199" s="626" t="s">
        <v>5791</v>
      </c>
      <c r="F199" s="629">
        <v>71</v>
      </c>
      <c r="G199" s="629">
        <v>52682</v>
      </c>
      <c r="H199" s="629">
        <v>1</v>
      </c>
      <c r="I199" s="629">
        <v>742</v>
      </c>
      <c r="J199" s="629">
        <v>128</v>
      </c>
      <c r="K199" s="629">
        <v>94976</v>
      </c>
      <c r="L199" s="629">
        <v>1.8028169014084507</v>
      </c>
      <c r="M199" s="629">
        <v>742</v>
      </c>
      <c r="N199" s="629">
        <v>111</v>
      </c>
      <c r="O199" s="629">
        <v>82362</v>
      </c>
      <c r="P199" s="642">
        <v>1.5633802816901408</v>
      </c>
      <c r="Q199" s="630">
        <v>742</v>
      </c>
    </row>
    <row r="200" spans="1:17" ht="14.4" customHeight="1" x14ac:dyDescent="0.3">
      <c r="A200" s="625" t="s">
        <v>535</v>
      </c>
      <c r="B200" s="626" t="s">
        <v>5629</v>
      </c>
      <c r="C200" s="626" t="s">
        <v>5737</v>
      </c>
      <c r="D200" s="626" t="s">
        <v>5792</v>
      </c>
      <c r="E200" s="626" t="s">
        <v>5793</v>
      </c>
      <c r="F200" s="629">
        <v>25</v>
      </c>
      <c r="G200" s="629">
        <v>13150</v>
      </c>
      <c r="H200" s="629">
        <v>1</v>
      </c>
      <c r="I200" s="629">
        <v>526</v>
      </c>
      <c r="J200" s="629">
        <v>216</v>
      </c>
      <c r="K200" s="629">
        <v>113616</v>
      </c>
      <c r="L200" s="629">
        <v>8.64</v>
      </c>
      <c r="M200" s="629">
        <v>526</v>
      </c>
      <c r="N200" s="629">
        <v>220</v>
      </c>
      <c r="O200" s="629">
        <v>115720</v>
      </c>
      <c r="P200" s="642">
        <v>8.8000000000000007</v>
      </c>
      <c r="Q200" s="630">
        <v>526</v>
      </c>
    </row>
    <row r="201" spans="1:17" ht="14.4" customHeight="1" x14ac:dyDescent="0.3">
      <c r="A201" s="625" t="s">
        <v>535</v>
      </c>
      <c r="B201" s="626" t="s">
        <v>5629</v>
      </c>
      <c r="C201" s="626" t="s">
        <v>5737</v>
      </c>
      <c r="D201" s="626" t="s">
        <v>5794</v>
      </c>
      <c r="E201" s="626" t="s">
        <v>5795</v>
      </c>
      <c r="F201" s="629">
        <v>1</v>
      </c>
      <c r="G201" s="629">
        <v>32650</v>
      </c>
      <c r="H201" s="629">
        <v>1</v>
      </c>
      <c r="I201" s="629">
        <v>32650</v>
      </c>
      <c r="J201" s="629">
        <v>8</v>
      </c>
      <c r="K201" s="629">
        <v>270698.15999999997</v>
      </c>
      <c r="L201" s="629">
        <v>8.2909084226646232</v>
      </c>
      <c r="M201" s="629">
        <v>33837.269999999997</v>
      </c>
      <c r="N201" s="629"/>
      <c r="O201" s="629"/>
      <c r="P201" s="642"/>
      <c r="Q201" s="630"/>
    </row>
    <row r="202" spans="1:17" ht="14.4" customHeight="1" x14ac:dyDescent="0.3">
      <c r="A202" s="625" t="s">
        <v>535</v>
      </c>
      <c r="B202" s="626" t="s">
        <v>5629</v>
      </c>
      <c r="C202" s="626" t="s">
        <v>5737</v>
      </c>
      <c r="D202" s="626" t="s">
        <v>5796</v>
      </c>
      <c r="E202" s="626" t="s">
        <v>5797</v>
      </c>
      <c r="F202" s="629">
        <v>3</v>
      </c>
      <c r="G202" s="629">
        <v>39630</v>
      </c>
      <c r="H202" s="629">
        <v>1</v>
      </c>
      <c r="I202" s="629">
        <v>13210</v>
      </c>
      <c r="J202" s="629">
        <v>1</v>
      </c>
      <c r="K202" s="629">
        <v>13690.36</v>
      </c>
      <c r="L202" s="629">
        <v>0.34545445369669442</v>
      </c>
      <c r="M202" s="629">
        <v>13690.36</v>
      </c>
      <c r="N202" s="629">
        <v>3</v>
      </c>
      <c r="O202" s="629">
        <v>41071.08</v>
      </c>
      <c r="P202" s="642">
        <v>1.0363633610900833</v>
      </c>
      <c r="Q202" s="630">
        <v>13690.36</v>
      </c>
    </row>
    <row r="203" spans="1:17" ht="14.4" customHeight="1" x14ac:dyDescent="0.3">
      <c r="A203" s="625" t="s">
        <v>535</v>
      </c>
      <c r="B203" s="626" t="s">
        <v>5629</v>
      </c>
      <c r="C203" s="626" t="s">
        <v>5737</v>
      </c>
      <c r="D203" s="626" t="s">
        <v>5798</v>
      </c>
      <c r="E203" s="626" t="s">
        <v>5799</v>
      </c>
      <c r="F203" s="629">
        <v>18</v>
      </c>
      <c r="G203" s="629">
        <v>841050</v>
      </c>
      <c r="H203" s="629">
        <v>1</v>
      </c>
      <c r="I203" s="629">
        <v>46725</v>
      </c>
      <c r="J203" s="629">
        <v>8</v>
      </c>
      <c r="K203" s="629">
        <v>373800</v>
      </c>
      <c r="L203" s="629">
        <v>0.44444444444444442</v>
      </c>
      <c r="M203" s="629">
        <v>46725</v>
      </c>
      <c r="N203" s="629">
        <v>9</v>
      </c>
      <c r="O203" s="629">
        <v>420525</v>
      </c>
      <c r="P203" s="642">
        <v>0.5</v>
      </c>
      <c r="Q203" s="630">
        <v>46725</v>
      </c>
    </row>
    <row r="204" spans="1:17" ht="14.4" customHeight="1" x14ac:dyDescent="0.3">
      <c r="A204" s="625" t="s">
        <v>535</v>
      </c>
      <c r="B204" s="626" t="s">
        <v>5629</v>
      </c>
      <c r="C204" s="626" t="s">
        <v>5737</v>
      </c>
      <c r="D204" s="626" t="s">
        <v>5800</v>
      </c>
      <c r="E204" s="626" t="s">
        <v>5801</v>
      </c>
      <c r="F204" s="629">
        <v>1</v>
      </c>
      <c r="G204" s="629">
        <v>1750</v>
      </c>
      <c r="H204" s="629">
        <v>1</v>
      </c>
      <c r="I204" s="629">
        <v>1750</v>
      </c>
      <c r="J204" s="629"/>
      <c r="K204" s="629"/>
      <c r="L204" s="629"/>
      <c r="M204" s="629"/>
      <c r="N204" s="629"/>
      <c r="O204" s="629"/>
      <c r="P204" s="642"/>
      <c r="Q204" s="630"/>
    </row>
    <row r="205" spans="1:17" ht="14.4" customHeight="1" x14ac:dyDescent="0.3">
      <c r="A205" s="625" t="s">
        <v>535</v>
      </c>
      <c r="B205" s="626" t="s">
        <v>5629</v>
      </c>
      <c r="C205" s="626" t="s">
        <v>5737</v>
      </c>
      <c r="D205" s="626" t="s">
        <v>5802</v>
      </c>
      <c r="E205" s="626" t="s">
        <v>5801</v>
      </c>
      <c r="F205" s="629">
        <v>118</v>
      </c>
      <c r="G205" s="629">
        <v>106554</v>
      </c>
      <c r="H205" s="629">
        <v>1</v>
      </c>
      <c r="I205" s="629">
        <v>903</v>
      </c>
      <c r="J205" s="629">
        <v>141</v>
      </c>
      <c r="K205" s="629">
        <v>131165.28</v>
      </c>
      <c r="L205" s="629">
        <v>1.2309747170448786</v>
      </c>
      <c r="M205" s="629">
        <v>930.25021276595749</v>
      </c>
      <c r="N205" s="629">
        <v>140</v>
      </c>
      <c r="O205" s="629">
        <v>131017.60000000001</v>
      </c>
      <c r="P205" s="642">
        <v>1.2295887531204837</v>
      </c>
      <c r="Q205" s="630">
        <v>935.84</v>
      </c>
    </row>
    <row r="206" spans="1:17" ht="14.4" customHeight="1" x14ac:dyDescent="0.3">
      <c r="A206" s="625" t="s">
        <v>535</v>
      </c>
      <c r="B206" s="626" t="s">
        <v>5629</v>
      </c>
      <c r="C206" s="626" t="s">
        <v>5737</v>
      </c>
      <c r="D206" s="626" t="s">
        <v>5803</v>
      </c>
      <c r="E206" s="626" t="s">
        <v>5804</v>
      </c>
      <c r="F206" s="629">
        <v>2</v>
      </c>
      <c r="G206" s="629">
        <v>14000</v>
      </c>
      <c r="H206" s="629">
        <v>1</v>
      </c>
      <c r="I206" s="629">
        <v>7000</v>
      </c>
      <c r="J206" s="629">
        <v>9</v>
      </c>
      <c r="K206" s="629">
        <v>64781.85</v>
      </c>
      <c r="L206" s="629">
        <v>4.627275</v>
      </c>
      <c r="M206" s="629">
        <v>7197.9833333333336</v>
      </c>
      <c r="N206" s="629">
        <v>13</v>
      </c>
      <c r="O206" s="629">
        <v>94309.150000000009</v>
      </c>
      <c r="P206" s="642">
        <v>6.7363678571428576</v>
      </c>
      <c r="Q206" s="630">
        <v>7254.5500000000011</v>
      </c>
    </row>
    <row r="207" spans="1:17" ht="14.4" customHeight="1" x14ac:dyDescent="0.3">
      <c r="A207" s="625" t="s">
        <v>535</v>
      </c>
      <c r="B207" s="626" t="s">
        <v>5629</v>
      </c>
      <c r="C207" s="626" t="s">
        <v>5737</v>
      </c>
      <c r="D207" s="626" t="s">
        <v>5805</v>
      </c>
      <c r="E207" s="626" t="s">
        <v>5806</v>
      </c>
      <c r="F207" s="629">
        <v>1</v>
      </c>
      <c r="G207" s="629">
        <v>1039.5</v>
      </c>
      <c r="H207" s="629">
        <v>1</v>
      </c>
      <c r="I207" s="629">
        <v>1039.5</v>
      </c>
      <c r="J207" s="629"/>
      <c r="K207" s="629"/>
      <c r="L207" s="629"/>
      <c r="M207" s="629"/>
      <c r="N207" s="629"/>
      <c r="O207" s="629"/>
      <c r="P207" s="642"/>
      <c r="Q207" s="630"/>
    </row>
    <row r="208" spans="1:17" ht="14.4" customHeight="1" x14ac:dyDescent="0.3">
      <c r="A208" s="625" t="s">
        <v>535</v>
      </c>
      <c r="B208" s="626" t="s">
        <v>5629</v>
      </c>
      <c r="C208" s="626" t="s">
        <v>5737</v>
      </c>
      <c r="D208" s="626" t="s">
        <v>5807</v>
      </c>
      <c r="E208" s="626" t="s">
        <v>5808</v>
      </c>
      <c r="F208" s="629">
        <v>7</v>
      </c>
      <c r="G208" s="629">
        <v>87500</v>
      </c>
      <c r="H208" s="629">
        <v>1</v>
      </c>
      <c r="I208" s="629">
        <v>12500</v>
      </c>
      <c r="J208" s="629">
        <v>3</v>
      </c>
      <c r="K208" s="629">
        <v>37500</v>
      </c>
      <c r="L208" s="629">
        <v>0.42857142857142855</v>
      </c>
      <c r="M208" s="629">
        <v>12500</v>
      </c>
      <c r="N208" s="629">
        <v>6</v>
      </c>
      <c r="O208" s="629">
        <v>75000</v>
      </c>
      <c r="P208" s="642">
        <v>0.8571428571428571</v>
      </c>
      <c r="Q208" s="630">
        <v>12500</v>
      </c>
    </row>
    <row r="209" spans="1:17" ht="14.4" customHeight="1" x14ac:dyDescent="0.3">
      <c r="A209" s="625" t="s">
        <v>535</v>
      </c>
      <c r="B209" s="626" t="s">
        <v>5629</v>
      </c>
      <c r="C209" s="626" t="s">
        <v>5737</v>
      </c>
      <c r="D209" s="626" t="s">
        <v>5809</v>
      </c>
      <c r="E209" s="626" t="s">
        <v>5810</v>
      </c>
      <c r="F209" s="629">
        <v>6</v>
      </c>
      <c r="G209" s="629">
        <v>116400</v>
      </c>
      <c r="H209" s="629">
        <v>1</v>
      </c>
      <c r="I209" s="629">
        <v>19400</v>
      </c>
      <c r="J209" s="629">
        <v>2</v>
      </c>
      <c r="K209" s="629">
        <v>38800</v>
      </c>
      <c r="L209" s="629">
        <v>0.33333333333333331</v>
      </c>
      <c r="M209" s="629">
        <v>19400</v>
      </c>
      <c r="N209" s="629">
        <v>1</v>
      </c>
      <c r="O209" s="629">
        <v>19400</v>
      </c>
      <c r="P209" s="642">
        <v>0.16666666666666666</v>
      </c>
      <c r="Q209" s="630">
        <v>19400</v>
      </c>
    </row>
    <row r="210" spans="1:17" ht="14.4" customHeight="1" x14ac:dyDescent="0.3">
      <c r="A210" s="625" t="s">
        <v>535</v>
      </c>
      <c r="B210" s="626" t="s">
        <v>5629</v>
      </c>
      <c r="C210" s="626" t="s">
        <v>5737</v>
      </c>
      <c r="D210" s="626" t="s">
        <v>5811</v>
      </c>
      <c r="E210" s="626" t="s">
        <v>5812</v>
      </c>
      <c r="F210" s="629">
        <v>63</v>
      </c>
      <c r="G210" s="629">
        <v>111132</v>
      </c>
      <c r="H210" s="629">
        <v>1</v>
      </c>
      <c r="I210" s="629">
        <v>1764</v>
      </c>
      <c r="J210" s="629">
        <v>43</v>
      </c>
      <c r="K210" s="629">
        <v>75852</v>
      </c>
      <c r="L210" s="629">
        <v>0.68253968253968256</v>
      </c>
      <c r="M210" s="629">
        <v>1764</v>
      </c>
      <c r="N210" s="629"/>
      <c r="O210" s="629"/>
      <c r="P210" s="642"/>
      <c r="Q210" s="630"/>
    </row>
    <row r="211" spans="1:17" ht="14.4" customHeight="1" x14ac:dyDescent="0.3">
      <c r="A211" s="625" t="s">
        <v>535</v>
      </c>
      <c r="B211" s="626" t="s">
        <v>5629</v>
      </c>
      <c r="C211" s="626" t="s">
        <v>5737</v>
      </c>
      <c r="D211" s="626" t="s">
        <v>5813</v>
      </c>
      <c r="E211" s="626" t="s">
        <v>5814</v>
      </c>
      <c r="F211" s="629"/>
      <c r="G211" s="629"/>
      <c r="H211" s="629"/>
      <c r="I211" s="629"/>
      <c r="J211" s="629">
        <v>1</v>
      </c>
      <c r="K211" s="629">
        <v>8644</v>
      </c>
      <c r="L211" s="629"/>
      <c r="M211" s="629">
        <v>8644</v>
      </c>
      <c r="N211" s="629"/>
      <c r="O211" s="629"/>
      <c r="P211" s="642"/>
      <c r="Q211" s="630"/>
    </row>
    <row r="212" spans="1:17" ht="14.4" customHeight="1" x14ac:dyDescent="0.3">
      <c r="A212" s="625" t="s">
        <v>535</v>
      </c>
      <c r="B212" s="626" t="s">
        <v>5629</v>
      </c>
      <c r="C212" s="626" t="s">
        <v>5737</v>
      </c>
      <c r="D212" s="626" t="s">
        <v>5815</v>
      </c>
      <c r="E212" s="626" t="s">
        <v>5816</v>
      </c>
      <c r="F212" s="629">
        <v>7</v>
      </c>
      <c r="G212" s="629">
        <v>262430</v>
      </c>
      <c r="H212" s="629">
        <v>1</v>
      </c>
      <c r="I212" s="629">
        <v>37490</v>
      </c>
      <c r="J212" s="629">
        <v>10</v>
      </c>
      <c r="K212" s="629">
        <v>388532.7</v>
      </c>
      <c r="L212" s="629">
        <v>1.4805193765956637</v>
      </c>
      <c r="M212" s="629">
        <v>38853.270000000004</v>
      </c>
      <c r="N212" s="629">
        <v>17</v>
      </c>
      <c r="O212" s="629">
        <v>660505.58999999985</v>
      </c>
      <c r="P212" s="642">
        <v>2.5168829402126276</v>
      </c>
      <c r="Q212" s="630">
        <v>38853.26999999999</v>
      </c>
    </row>
    <row r="213" spans="1:17" ht="14.4" customHeight="1" x14ac:dyDescent="0.3">
      <c r="A213" s="625" t="s">
        <v>535</v>
      </c>
      <c r="B213" s="626" t="s">
        <v>5629</v>
      </c>
      <c r="C213" s="626" t="s">
        <v>5737</v>
      </c>
      <c r="D213" s="626" t="s">
        <v>5817</v>
      </c>
      <c r="E213" s="626" t="s">
        <v>5818</v>
      </c>
      <c r="F213" s="629"/>
      <c r="G213" s="629"/>
      <c r="H213" s="629"/>
      <c r="I213" s="629"/>
      <c r="J213" s="629">
        <v>1</v>
      </c>
      <c r="K213" s="629">
        <v>124900</v>
      </c>
      <c r="L213" s="629"/>
      <c r="M213" s="629">
        <v>124900</v>
      </c>
      <c r="N213" s="629"/>
      <c r="O213" s="629"/>
      <c r="P213" s="642"/>
      <c r="Q213" s="630"/>
    </row>
    <row r="214" spans="1:17" ht="14.4" customHeight="1" x14ac:dyDescent="0.3">
      <c r="A214" s="625" t="s">
        <v>535</v>
      </c>
      <c r="B214" s="626" t="s">
        <v>5629</v>
      </c>
      <c r="C214" s="626" t="s">
        <v>5737</v>
      </c>
      <c r="D214" s="626" t="s">
        <v>5819</v>
      </c>
      <c r="E214" s="626" t="s">
        <v>5820</v>
      </c>
      <c r="F214" s="629"/>
      <c r="G214" s="629"/>
      <c r="H214" s="629"/>
      <c r="I214" s="629"/>
      <c r="J214" s="629">
        <v>1</v>
      </c>
      <c r="K214" s="629">
        <v>51900</v>
      </c>
      <c r="L214" s="629"/>
      <c r="M214" s="629">
        <v>51900</v>
      </c>
      <c r="N214" s="629"/>
      <c r="O214" s="629"/>
      <c r="P214" s="642"/>
      <c r="Q214" s="630"/>
    </row>
    <row r="215" spans="1:17" ht="14.4" customHeight="1" x14ac:dyDescent="0.3">
      <c r="A215" s="625" t="s">
        <v>535</v>
      </c>
      <c r="B215" s="626" t="s">
        <v>5629</v>
      </c>
      <c r="C215" s="626" t="s">
        <v>5737</v>
      </c>
      <c r="D215" s="626" t="s">
        <v>5821</v>
      </c>
      <c r="E215" s="626" t="s">
        <v>5822</v>
      </c>
      <c r="F215" s="629"/>
      <c r="G215" s="629"/>
      <c r="H215" s="629"/>
      <c r="I215" s="629"/>
      <c r="J215" s="629">
        <v>4</v>
      </c>
      <c r="K215" s="629">
        <v>11904</v>
      </c>
      <c r="L215" s="629"/>
      <c r="M215" s="629">
        <v>2976</v>
      </c>
      <c r="N215" s="629">
        <v>2</v>
      </c>
      <c r="O215" s="629">
        <v>5952</v>
      </c>
      <c r="P215" s="642"/>
      <c r="Q215" s="630">
        <v>2976</v>
      </c>
    </row>
    <row r="216" spans="1:17" ht="14.4" customHeight="1" x14ac:dyDescent="0.3">
      <c r="A216" s="625" t="s">
        <v>535</v>
      </c>
      <c r="B216" s="626" t="s">
        <v>5629</v>
      </c>
      <c r="C216" s="626" t="s">
        <v>5737</v>
      </c>
      <c r="D216" s="626" t="s">
        <v>5823</v>
      </c>
      <c r="E216" s="626" t="s">
        <v>5824</v>
      </c>
      <c r="F216" s="629">
        <v>101</v>
      </c>
      <c r="G216" s="629">
        <v>173013</v>
      </c>
      <c r="H216" s="629">
        <v>1</v>
      </c>
      <c r="I216" s="629">
        <v>1713</v>
      </c>
      <c r="J216" s="629">
        <v>105</v>
      </c>
      <c r="K216" s="629">
        <v>159874.89000000001</v>
      </c>
      <c r="L216" s="629">
        <v>0.92406287388808939</v>
      </c>
      <c r="M216" s="629">
        <v>1522.6180000000002</v>
      </c>
      <c r="N216" s="629">
        <v>92</v>
      </c>
      <c r="O216" s="629">
        <v>125189</v>
      </c>
      <c r="P216" s="642">
        <v>0.72358146497662024</v>
      </c>
      <c r="Q216" s="630">
        <v>1360.75</v>
      </c>
    </row>
    <row r="217" spans="1:17" ht="14.4" customHeight="1" x14ac:dyDescent="0.3">
      <c r="A217" s="625" t="s">
        <v>535</v>
      </c>
      <c r="B217" s="626" t="s">
        <v>5629</v>
      </c>
      <c r="C217" s="626" t="s">
        <v>5737</v>
      </c>
      <c r="D217" s="626" t="s">
        <v>5825</v>
      </c>
      <c r="E217" s="626" t="s">
        <v>5826</v>
      </c>
      <c r="F217" s="629">
        <v>33</v>
      </c>
      <c r="G217" s="629">
        <v>154357.5</v>
      </c>
      <c r="H217" s="629">
        <v>1</v>
      </c>
      <c r="I217" s="629">
        <v>4677.5</v>
      </c>
      <c r="J217" s="629">
        <v>71</v>
      </c>
      <c r="K217" s="629">
        <v>332102.5</v>
      </c>
      <c r="L217" s="629">
        <v>2.1515151515151514</v>
      </c>
      <c r="M217" s="629">
        <v>4677.5</v>
      </c>
      <c r="N217" s="629">
        <v>24</v>
      </c>
      <c r="O217" s="629">
        <v>112260</v>
      </c>
      <c r="P217" s="642">
        <v>0.72727272727272729</v>
      </c>
      <c r="Q217" s="630">
        <v>4677.5</v>
      </c>
    </row>
    <row r="218" spans="1:17" ht="14.4" customHeight="1" x14ac:dyDescent="0.3">
      <c r="A218" s="625" t="s">
        <v>535</v>
      </c>
      <c r="B218" s="626" t="s">
        <v>5629</v>
      </c>
      <c r="C218" s="626" t="s">
        <v>5737</v>
      </c>
      <c r="D218" s="626" t="s">
        <v>5827</v>
      </c>
      <c r="E218" s="626" t="s">
        <v>5828</v>
      </c>
      <c r="F218" s="629">
        <v>28</v>
      </c>
      <c r="G218" s="629">
        <v>512062.32</v>
      </c>
      <c r="H218" s="629">
        <v>1</v>
      </c>
      <c r="I218" s="629">
        <v>18287.939999999999</v>
      </c>
      <c r="J218" s="629">
        <v>20</v>
      </c>
      <c r="K218" s="629">
        <v>373739.04</v>
      </c>
      <c r="L218" s="629">
        <v>0.72987022360872011</v>
      </c>
      <c r="M218" s="629">
        <v>18686.951999999997</v>
      </c>
      <c r="N218" s="629">
        <v>3</v>
      </c>
      <c r="O218" s="629">
        <v>56858.879999999997</v>
      </c>
      <c r="P218" s="642">
        <v>0.11103898447360859</v>
      </c>
      <c r="Q218" s="630">
        <v>18952.96</v>
      </c>
    </row>
    <row r="219" spans="1:17" ht="14.4" customHeight="1" x14ac:dyDescent="0.3">
      <c r="A219" s="625" t="s">
        <v>535</v>
      </c>
      <c r="B219" s="626" t="s">
        <v>5629</v>
      </c>
      <c r="C219" s="626" t="s">
        <v>5737</v>
      </c>
      <c r="D219" s="626" t="s">
        <v>5829</v>
      </c>
      <c r="E219" s="626" t="s">
        <v>5830</v>
      </c>
      <c r="F219" s="629">
        <v>1</v>
      </c>
      <c r="G219" s="629">
        <v>9047</v>
      </c>
      <c r="H219" s="629">
        <v>1</v>
      </c>
      <c r="I219" s="629">
        <v>9047</v>
      </c>
      <c r="J219" s="629"/>
      <c r="K219" s="629"/>
      <c r="L219" s="629"/>
      <c r="M219" s="629"/>
      <c r="N219" s="629"/>
      <c r="O219" s="629"/>
      <c r="P219" s="642"/>
      <c r="Q219" s="630"/>
    </row>
    <row r="220" spans="1:17" ht="14.4" customHeight="1" x14ac:dyDescent="0.3">
      <c r="A220" s="625" t="s">
        <v>535</v>
      </c>
      <c r="B220" s="626" t="s">
        <v>5629</v>
      </c>
      <c r="C220" s="626" t="s">
        <v>5737</v>
      </c>
      <c r="D220" s="626" t="s">
        <v>5831</v>
      </c>
      <c r="E220" s="626" t="s">
        <v>5832</v>
      </c>
      <c r="F220" s="629">
        <v>1</v>
      </c>
      <c r="G220" s="629">
        <v>6365.6</v>
      </c>
      <c r="H220" s="629">
        <v>1</v>
      </c>
      <c r="I220" s="629">
        <v>6365.6</v>
      </c>
      <c r="J220" s="629"/>
      <c r="K220" s="629"/>
      <c r="L220" s="629"/>
      <c r="M220" s="629"/>
      <c r="N220" s="629"/>
      <c r="O220" s="629"/>
      <c r="P220" s="642"/>
      <c r="Q220" s="630"/>
    </row>
    <row r="221" spans="1:17" ht="14.4" customHeight="1" x14ac:dyDescent="0.3">
      <c r="A221" s="625" t="s">
        <v>535</v>
      </c>
      <c r="B221" s="626" t="s">
        <v>5629</v>
      </c>
      <c r="C221" s="626" t="s">
        <v>5737</v>
      </c>
      <c r="D221" s="626" t="s">
        <v>5833</v>
      </c>
      <c r="E221" s="626" t="s">
        <v>5834</v>
      </c>
      <c r="F221" s="629">
        <v>1</v>
      </c>
      <c r="G221" s="629">
        <v>1616.82</v>
      </c>
      <c r="H221" s="629">
        <v>1</v>
      </c>
      <c r="I221" s="629">
        <v>1616.82</v>
      </c>
      <c r="J221" s="629"/>
      <c r="K221" s="629"/>
      <c r="L221" s="629"/>
      <c r="M221" s="629"/>
      <c r="N221" s="629"/>
      <c r="O221" s="629"/>
      <c r="P221" s="642"/>
      <c r="Q221" s="630"/>
    </row>
    <row r="222" spans="1:17" ht="14.4" customHeight="1" x14ac:dyDescent="0.3">
      <c r="A222" s="625" t="s">
        <v>535</v>
      </c>
      <c r="B222" s="626" t="s">
        <v>5629</v>
      </c>
      <c r="C222" s="626" t="s">
        <v>5737</v>
      </c>
      <c r="D222" s="626" t="s">
        <v>5835</v>
      </c>
      <c r="E222" s="626" t="s">
        <v>5836</v>
      </c>
      <c r="F222" s="629"/>
      <c r="G222" s="629"/>
      <c r="H222" s="629"/>
      <c r="I222" s="629"/>
      <c r="J222" s="629">
        <v>1</v>
      </c>
      <c r="K222" s="629">
        <v>6560</v>
      </c>
      <c r="L222" s="629"/>
      <c r="M222" s="629">
        <v>6560</v>
      </c>
      <c r="N222" s="629"/>
      <c r="O222" s="629"/>
      <c r="P222" s="642"/>
      <c r="Q222" s="630"/>
    </row>
    <row r="223" spans="1:17" ht="14.4" customHeight="1" x14ac:dyDescent="0.3">
      <c r="A223" s="625" t="s">
        <v>535</v>
      </c>
      <c r="B223" s="626" t="s">
        <v>5629</v>
      </c>
      <c r="C223" s="626" t="s">
        <v>5737</v>
      </c>
      <c r="D223" s="626" t="s">
        <v>5837</v>
      </c>
      <c r="E223" s="626" t="s">
        <v>5838</v>
      </c>
      <c r="F223" s="629">
        <v>7</v>
      </c>
      <c r="G223" s="629">
        <v>19320</v>
      </c>
      <c r="H223" s="629">
        <v>1</v>
      </c>
      <c r="I223" s="629">
        <v>2760</v>
      </c>
      <c r="J223" s="629">
        <v>3</v>
      </c>
      <c r="K223" s="629">
        <v>8581.08</v>
      </c>
      <c r="L223" s="629">
        <v>0.44415527950310557</v>
      </c>
      <c r="M223" s="629">
        <v>2860.36</v>
      </c>
      <c r="N223" s="629">
        <v>1</v>
      </c>
      <c r="O223" s="629">
        <v>2860.36</v>
      </c>
      <c r="P223" s="642">
        <v>0.14805175983436852</v>
      </c>
      <c r="Q223" s="630">
        <v>2860.36</v>
      </c>
    </row>
    <row r="224" spans="1:17" ht="14.4" customHeight="1" x14ac:dyDescent="0.3">
      <c r="A224" s="625" t="s">
        <v>535</v>
      </c>
      <c r="B224" s="626" t="s">
        <v>5629</v>
      </c>
      <c r="C224" s="626" t="s">
        <v>5737</v>
      </c>
      <c r="D224" s="626" t="s">
        <v>5839</v>
      </c>
      <c r="E224" s="626" t="s">
        <v>5840</v>
      </c>
      <c r="F224" s="629">
        <v>8</v>
      </c>
      <c r="G224" s="629">
        <v>6400</v>
      </c>
      <c r="H224" s="629">
        <v>1</v>
      </c>
      <c r="I224" s="629">
        <v>800</v>
      </c>
      <c r="J224" s="629">
        <v>3</v>
      </c>
      <c r="K224" s="629">
        <v>2487.27</v>
      </c>
      <c r="L224" s="629">
        <v>0.38863593749999997</v>
      </c>
      <c r="M224" s="629">
        <v>829.09</v>
      </c>
      <c r="N224" s="629">
        <v>2</v>
      </c>
      <c r="O224" s="629">
        <v>1658.18</v>
      </c>
      <c r="P224" s="642">
        <v>0.25909062500000002</v>
      </c>
      <c r="Q224" s="630">
        <v>829.09</v>
      </c>
    </row>
    <row r="225" spans="1:17" ht="14.4" customHeight="1" x14ac:dyDescent="0.3">
      <c r="A225" s="625" t="s">
        <v>535</v>
      </c>
      <c r="B225" s="626" t="s">
        <v>5629</v>
      </c>
      <c r="C225" s="626" t="s">
        <v>5737</v>
      </c>
      <c r="D225" s="626" t="s">
        <v>5841</v>
      </c>
      <c r="E225" s="626" t="s">
        <v>5842</v>
      </c>
      <c r="F225" s="629">
        <v>8</v>
      </c>
      <c r="G225" s="629">
        <v>2368.7999999999997</v>
      </c>
      <c r="H225" s="629">
        <v>1</v>
      </c>
      <c r="I225" s="629">
        <v>296.09999999999997</v>
      </c>
      <c r="J225" s="629">
        <v>2</v>
      </c>
      <c r="K225" s="629">
        <v>613.74</v>
      </c>
      <c r="L225" s="629">
        <v>0.25909321175278627</v>
      </c>
      <c r="M225" s="629">
        <v>306.87</v>
      </c>
      <c r="N225" s="629">
        <v>4</v>
      </c>
      <c r="O225" s="629">
        <v>1227.48</v>
      </c>
      <c r="P225" s="642">
        <v>0.51818642350557254</v>
      </c>
      <c r="Q225" s="630">
        <v>306.87</v>
      </c>
    </row>
    <row r="226" spans="1:17" ht="14.4" customHeight="1" x14ac:dyDescent="0.3">
      <c r="A226" s="625" t="s">
        <v>535</v>
      </c>
      <c r="B226" s="626" t="s">
        <v>5629</v>
      </c>
      <c r="C226" s="626" t="s">
        <v>5737</v>
      </c>
      <c r="D226" s="626" t="s">
        <v>5843</v>
      </c>
      <c r="E226" s="626" t="s">
        <v>5844</v>
      </c>
      <c r="F226" s="629"/>
      <c r="G226" s="629"/>
      <c r="H226" s="629"/>
      <c r="I226" s="629"/>
      <c r="J226" s="629">
        <v>1</v>
      </c>
      <c r="K226" s="629">
        <v>25900</v>
      </c>
      <c r="L226" s="629"/>
      <c r="M226" s="629">
        <v>25900</v>
      </c>
      <c r="N226" s="629">
        <v>1</v>
      </c>
      <c r="O226" s="629">
        <v>26841.82</v>
      </c>
      <c r="P226" s="642"/>
      <c r="Q226" s="630">
        <v>26841.82</v>
      </c>
    </row>
    <row r="227" spans="1:17" ht="14.4" customHeight="1" x14ac:dyDescent="0.3">
      <c r="A227" s="625" t="s">
        <v>535</v>
      </c>
      <c r="B227" s="626" t="s">
        <v>5629</v>
      </c>
      <c r="C227" s="626" t="s">
        <v>5737</v>
      </c>
      <c r="D227" s="626" t="s">
        <v>5845</v>
      </c>
      <c r="E227" s="626" t="s">
        <v>5846</v>
      </c>
      <c r="F227" s="629">
        <v>6</v>
      </c>
      <c r="G227" s="629">
        <v>249828</v>
      </c>
      <c r="H227" s="629">
        <v>1</v>
      </c>
      <c r="I227" s="629">
        <v>41638</v>
      </c>
      <c r="J227" s="629">
        <v>2</v>
      </c>
      <c r="K227" s="629">
        <v>84790.11</v>
      </c>
      <c r="L227" s="629">
        <v>0.33939394303280657</v>
      </c>
      <c r="M227" s="629">
        <v>42395.055</v>
      </c>
      <c r="N227" s="629">
        <v>1</v>
      </c>
      <c r="O227" s="629">
        <v>43152.11</v>
      </c>
      <c r="P227" s="642">
        <v>0.17272727636613991</v>
      </c>
      <c r="Q227" s="630">
        <v>43152.11</v>
      </c>
    </row>
    <row r="228" spans="1:17" ht="14.4" customHeight="1" x14ac:dyDescent="0.3">
      <c r="A228" s="625" t="s">
        <v>535</v>
      </c>
      <c r="B228" s="626" t="s">
        <v>5629</v>
      </c>
      <c r="C228" s="626" t="s">
        <v>5737</v>
      </c>
      <c r="D228" s="626" t="s">
        <v>5847</v>
      </c>
      <c r="E228" s="626" t="s">
        <v>5848</v>
      </c>
      <c r="F228" s="629">
        <v>2</v>
      </c>
      <c r="G228" s="629">
        <v>105340</v>
      </c>
      <c r="H228" s="629">
        <v>1</v>
      </c>
      <c r="I228" s="629">
        <v>52670</v>
      </c>
      <c r="J228" s="629"/>
      <c r="K228" s="629"/>
      <c r="L228" s="629"/>
      <c r="M228" s="629"/>
      <c r="N228" s="629"/>
      <c r="O228" s="629"/>
      <c r="P228" s="642"/>
      <c r="Q228" s="630"/>
    </row>
    <row r="229" spans="1:17" ht="14.4" customHeight="1" x14ac:dyDescent="0.3">
      <c r="A229" s="625" t="s">
        <v>535</v>
      </c>
      <c r="B229" s="626" t="s">
        <v>5629</v>
      </c>
      <c r="C229" s="626" t="s">
        <v>5737</v>
      </c>
      <c r="D229" s="626" t="s">
        <v>5849</v>
      </c>
      <c r="E229" s="626" t="s">
        <v>5850</v>
      </c>
      <c r="F229" s="629">
        <v>2</v>
      </c>
      <c r="G229" s="629">
        <v>72054</v>
      </c>
      <c r="H229" s="629">
        <v>1</v>
      </c>
      <c r="I229" s="629">
        <v>36027</v>
      </c>
      <c r="J229" s="629"/>
      <c r="K229" s="629"/>
      <c r="L229" s="629"/>
      <c r="M229" s="629"/>
      <c r="N229" s="629"/>
      <c r="O229" s="629"/>
      <c r="P229" s="642"/>
      <c r="Q229" s="630"/>
    </row>
    <row r="230" spans="1:17" ht="14.4" customHeight="1" x14ac:dyDescent="0.3">
      <c r="A230" s="625" t="s">
        <v>535</v>
      </c>
      <c r="B230" s="626" t="s">
        <v>5629</v>
      </c>
      <c r="C230" s="626" t="s">
        <v>5737</v>
      </c>
      <c r="D230" s="626" t="s">
        <v>5851</v>
      </c>
      <c r="E230" s="626" t="s">
        <v>5852</v>
      </c>
      <c r="F230" s="629">
        <v>1</v>
      </c>
      <c r="G230" s="629">
        <v>17858</v>
      </c>
      <c r="H230" s="629">
        <v>1</v>
      </c>
      <c r="I230" s="629">
        <v>17858</v>
      </c>
      <c r="J230" s="629"/>
      <c r="K230" s="629"/>
      <c r="L230" s="629"/>
      <c r="M230" s="629"/>
      <c r="N230" s="629"/>
      <c r="O230" s="629"/>
      <c r="P230" s="642"/>
      <c r="Q230" s="630"/>
    </row>
    <row r="231" spans="1:17" ht="14.4" customHeight="1" x14ac:dyDescent="0.3">
      <c r="A231" s="625" t="s">
        <v>535</v>
      </c>
      <c r="B231" s="626" t="s">
        <v>5629</v>
      </c>
      <c r="C231" s="626" t="s">
        <v>5737</v>
      </c>
      <c r="D231" s="626" t="s">
        <v>5853</v>
      </c>
      <c r="E231" s="626" t="s">
        <v>5854</v>
      </c>
      <c r="F231" s="629">
        <v>1</v>
      </c>
      <c r="G231" s="629">
        <v>13500</v>
      </c>
      <c r="H231" s="629">
        <v>1</v>
      </c>
      <c r="I231" s="629">
        <v>13500</v>
      </c>
      <c r="J231" s="629"/>
      <c r="K231" s="629"/>
      <c r="L231" s="629"/>
      <c r="M231" s="629"/>
      <c r="N231" s="629"/>
      <c r="O231" s="629"/>
      <c r="P231" s="642"/>
      <c r="Q231" s="630"/>
    </row>
    <row r="232" spans="1:17" ht="14.4" customHeight="1" x14ac:dyDescent="0.3">
      <c r="A232" s="625" t="s">
        <v>535</v>
      </c>
      <c r="B232" s="626" t="s">
        <v>5629</v>
      </c>
      <c r="C232" s="626" t="s">
        <v>5737</v>
      </c>
      <c r="D232" s="626" t="s">
        <v>5855</v>
      </c>
      <c r="E232" s="626" t="s">
        <v>5856</v>
      </c>
      <c r="F232" s="629">
        <v>10</v>
      </c>
      <c r="G232" s="629">
        <v>427000</v>
      </c>
      <c r="H232" s="629">
        <v>1</v>
      </c>
      <c r="I232" s="629">
        <v>42700</v>
      </c>
      <c r="J232" s="629">
        <v>7</v>
      </c>
      <c r="K232" s="629">
        <v>309764</v>
      </c>
      <c r="L232" s="629">
        <v>0.72544262295081963</v>
      </c>
      <c r="M232" s="629">
        <v>44252</v>
      </c>
      <c r="N232" s="629">
        <v>13</v>
      </c>
      <c r="O232" s="629">
        <v>575276</v>
      </c>
      <c r="P232" s="642">
        <v>1.3472505854800936</v>
      </c>
      <c r="Q232" s="630">
        <v>44252</v>
      </c>
    </row>
    <row r="233" spans="1:17" ht="14.4" customHeight="1" x14ac:dyDescent="0.3">
      <c r="A233" s="625" t="s">
        <v>535</v>
      </c>
      <c r="B233" s="626" t="s">
        <v>5629</v>
      </c>
      <c r="C233" s="626" t="s">
        <v>5737</v>
      </c>
      <c r="D233" s="626" t="s">
        <v>5857</v>
      </c>
      <c r="E233" s="626" t="s">
        <v>5858</v>
      </c>
      <c r="F233" s="629">
        <v>1</v>
      </c>
      <c r="G233" s="629">
        <v>4630</v>
      </c>
      <c r="H233" s="629">
        <v>1</v>
      </c>
      <c r="I233" s="629">
        <v>4630</v>
      </c>
      <c r="J233" s="629"/>
      <c r="K233" s="629"/>
      <c r="L233" s="629"/>
      <c r="M233" s="629"/>
      <c r="N233" s="629"/>
      <c r="O233" s="629"/>
      <c r="P233" s="642"/>
      <c r="Q233" s="630"/>
    </row>
    <row r="234" spans="1:17" ht="14.4" customHeight="1" x14ac:dyDescent="0.3">
      <c r="A234" s="625" t="s">
        <v>535</v>
      </c>
      <c r="B234" s="626" t="s">
        <v>5629</v>
      </c>
      <c r="C234" s="626" t="s">
        <v>5737</v>
      </c>
      <c r="D234" s="626" t="s">
        <v>5859</v>
      </c>
      <c r="E234" s="626" t="s">
        <v>5860</v>
      </c>
      <c r="F234" s="629">
        <v>33</v>
      </c>
      <c r="G234" s="629">
        <v>1491600</v>
      </c>
      <c r="H234" s="629">
        <v>1</v>
      </c>
      <c r="I234" s="629">
        <v>45200</v>
      </c>
      <c r="J234" s="629">
        <v>36</v>
      </c>
      <c r="K234" s="629">
        <v>1686348</v>
      </c>
      <c r="L234" s="629">
        <v>1.1305631536604988</v>
      </c>
      <c r="M234" s="629">
        <v>46843</v>
      </c>
      <c r="N234" s="629">
        <v>22</v>
      </c>
      <c r="O234" s="629">
        <v>1030546</v>
      </c>
      <c r="P234" s="642">
        <v>0.69089970501474929</v>
      </c>
      <c r="Q234" s="630">
        <v>46843</v>
      </c>
    </row>
    <row r="235" spans="1:17" ht="14.4" customHeight="1" x14ac:dyDescent="0.3">
      <c r="A235" s="625" t="s">
        <v>535</v>
      </c>
      <c r="B235" s="626" t="s">
        <v>5629</v>
      </c>
      <c r="C235" s="626" t="s">
        <v>5737</v>
      </c>
      <c r="D235" s="626" t="s">
        <v>5861</v>
      </c>
      <c r="E235" s="626" t="s">
        <v>5862</v>
      </c>
      <c r="F235" s="629">
        <v>28</v>
      </c>
      <c r="G235" s="629">
        <v>51464</v>
      </c>
      <c r="H235" s="629">
        <v>1</v>
      </c>
      <c r="I235" s="629">
        <v>1838</v>
      </c>
      <c r="J235" s="629">
        <v>18</v>
      </c>
      <c r="K235" s="629">
        <v>33084</v>
      </c>
      <c r="L235" s="629">
        <v>0.6428571428571429</v>
      </c>
      <c r="M235" s="629">
        <v>1838</v>
      </c>
      <c r="N235" s="629">
        <v>24</v>
      </c>
      <c r="O235" s="629">
        <v>44112</v>
      </c>
      <c r="P235" s="642">
        <v>0.8571428571428571</v>
      </c>
      <c r="Q235" s="630">
        <v>1838</v>
      </c>
    </row>
    <row r="236" spans="1:17" ht="14.4" customHeight="1" x14ac:dyDescent="0.3">
      <c r="A236" s="625" t="s">
        <v>535</v>
      </c>
      <c r="B236" s="626" t="s">
        <v>5629</v>
      </c>
      <c r="C236" s="626" t="s">
        <v>5737</v>
      </c>
      <c r="D236" s="626" t="s">
        <v>5863</v>
      </c>
      <c r="E236" s="626" t="s">
        <v>5864</v>
      </c>
      <c r="F236" s="629">
        <v>1</v>
      </c>
      <c r="G236" s="629">
        <v>7228.6</v>
      </c>
      <c r="H236" s="629">
        <v>1</v>
      </c>
      <c r="I236" s="629">
        <v>7228.6</v>
      </c>
      <c r="J236" s="629"/>
      <c r="K236" s="629"/>
      <c r="L236" s="629"/>
      <c r="M236" s="629"/>
      <c r="N236" s="629"/>
      <c r="O236" s="629"/>
      <c r="P236" s="642"/>
      <c r="Q236" s="630"/>
    </row>
    <row r="237" spans="1:17" ht="14.4" customHeight="1" x14ac:dyDescent="0.3">
      <c r="A237" s="625" t="s">
        <v>535</v>
      </c>
      <c r="B237" s="626" t="s">
        <v>5629</v>
      </c>
      <c r="C237" s="626" t="s">
        <v>5737</v>
      </c>
      <c r="D237" s="626" t="s">
        <v>5865</v>
      </c>
      <c r="E237" s="626" t="s">
        <v>5866</v>
      </c>
      <c r="F237" s="629"/>
      <c r="G237" s="629"/>
      <c r="H237" s="629"/>
      <c r="I237" s="629"/>
      <c r="J237" s="629">
        <v>1</v>
      </c>
      <c r="K237" s="629">
        <v>69228.990000000005</v>
      </c>
      <c r="L237" s="629"/>
      <c r="M237" s="629">
        <v>69228.990000000005</v>
      </c>
      <c r="N237" s="629"/>
      <c r="O237" s="629"/>
      <c r="P237" s="642"/>
      <c r="Q237" s="630"/>
    </row>
    <row r="238" spans="1:17" ht="14.4" customHeight="1" x14ac:dyDescent="0.3">
      <c r="A238" s="625" t="s">
        <v>535</v>
      </c>
      <c r="B238" s="626" t="s">
        <v>5629</v>
      </c>
      <c r="C238" s="626" t="s">
        <v>5737</v>
      </c>
      <c r="D238" s="626" t="s">
        <v>5867</v>
      </c>
      <c r="E238" s="626" t="s">
        <v>5868</v>
      </c>
      <c r="F238" s="629"/>
      <c r="G238" s="629"/>
      <c r="H238" s="629"/>
      <c r="I238" s="629"/>
      <c r="J238" s="629">
        <v>1</v>
      </c>
      <c r="K238" s="629">
        <v>7348.8</v>
      </c>
      <c r="L238" s="629"/>
      <c r="M238" s="629">
        <v>7348.8</v>
      </c>
      <c r="N238" s="629">
        <v>1</v>
      </c>
      <c r="O238" s="629">
        <v>7616.03</v>
      </c>
      <c r="P238" s="642"/>
      <c r="Q238" s="630">
        <v>7616.03</v>
      </c>
    </row>
    <row r="239" spans="1:17" ht="14.4" customHeight="1" x14ac:dyDescent="0.3">
      <c r="A239" s="625" t="s">
        <v>535</v>
      </c>
      <c r="B239" s="626" t="s">
        <v>5629</v>
      </c>
      <c r="C239" s="626" t="s">
        <v>5737</v>
      </c>
      <c r="D239" s="626" t="s">
        <v>5869</v>
      </c>
      <c r="E239" s="626" t="s">
        <v>5870</v>
      </c>
      <c r="F239" s="629">
        <v>13</v>
      </c>
      <c r="G239" s="629">
        <v>334061</v>
      </c>
      <c r="H239" s="629">
        <v>1</v>
      </c>
      <c r="I239" s="629">
        <v>25697</v>
      </c>
      <c r="J239" s="629">
        <v>11</v>
      </c>
      <c r="K239" s="629">
        <v>282667</v>
      </c>
      <c r="L239" s="629">
        <v>0.84615384615384615</v>
      </c>
      <c r="M239" s="629">
        <v>25697</v>
      </c>
      <c r="N239" s="629">
        <v>9</v>
      </c>
      <c r="O239" s="629">
        <v>231273</v>
      </c>
      <c r="P239" s="642">
        <v>0.69230769230769229</v>
      </c>
      <c r="Q239" s="630">
        <v>25697</v>
      </c>
    </row>
    <row r="240" spans="1:17" ht="14.4" customHeight="1" x14ac:dyDescent="0.3">
      <c r="A240" s="625" t="s">
        <v>535</v>
      </c>
      <c r="B240" s="626" t="s">
        <v>5629</v>
      </c>
      <c r="C240" s="626" t="s">
        <v>5737</v>
      </c>
      <c r="D240" s="626" t="s">
        <v>5871</v>
      </c>
      <c r="E240" s="626" t="s">
        <v>5872</v>
      </c>
      <c r="F240" s="629"/>
      <c r="G240" s="629"/>
      <c r="H240" s="629"/>
      <c r="I240" s="629"/>
      <c r="J240" s="629">
        <v>1</v>
      </c>
      <c r="K240" s="629">
        <v>1796</v>
      </c>
      <c r="L240" s="629"/>
      <c r="M240" s="629">
        <v>1796</v>
      </c>
      <c r="N240" s="629"/>
      <c r="O240" s="629"/>
      <c r="P240" s="642"/>
      <c r="Q240" s="630"/>
    </row>
    <row r="241" spans="1:17" ht="14.4" customHeight="1" x14ac:dyDescent="0.3">
      <c r="A241" s="625" t="s">
        <v>535</v>
      </c>
      <c r="B241" s="626" t="s">
        <v>5629</v>
      </c>
      <c r="C241" s="626" t="s">
        <v>5737</v>
      </c>
      <c r="D241" s="626" t="s">
        <v>5873</v>
      </c>
      <c r="E241" s="626" t="s">
        <v>5874</v>
      </c>
      <c r="F241" s="629">
        <v>6</v>
      </c>
      <c r="G241" s="629">
        <v>102000</v>
      </c>
      <c r="H241" s="629">
        <v>1</v>
      </c>
      <c r="I241" s="629">
        <v>17000</v>
      </c>
      <c r="J241" s="629">
        <v>7</v>
      </c>
      <c r="K241" s="629">
        <v>123327.26000000001</v>
      </c>
      <c r="L241" s="629">
        <v>1.2090907843137255</v>
      </c>
      <c r="M241" s="629">
        <v>17618.18</v>
      </c>
      <c r="N241" s="629">
        <v>1</v>
      </c>
      <c r="O241" s="629">
        <v>17618.18</v>
      </c>
      <c r="P241" s="642">
        <v>0.17272725490196078</v>
      </c>
      <c r="Q241" s="630">
        <v>17618.18</v>
      </c>
    </row>
    <row r="242" spans="1:17" ht="14.4" customHeight="1" x14ac:dyDescent="0.3">
      <c r="A242" s="625" t="s">
        <v>535</v>
      </c>
      <c r="B242" s="626" t="s">
        <v>5629</v>
      </c>
      <c r="C242" s="626" t="s">
        <v>5737</v>
      </c>
      <c r="D242" s="626" t="s">
        <v>5875</v>
      </c>
      <c r="E242" s="626" t="s">
        <v>5876</v>
      </c>
      <c r="F242" s="629">
        <v>7</v>
      </c>
      <c r="G242" s="629">
        <v>16800</v>
      </c>
      <c r="H242" s="629">
        <v>1</v>
      </c>
      <c r="I242" s="629">
        <v>2400</v>
      </c>
      <c r="J242" s="629">
        <v>4</v>
      </c>
      <c r="K242" s="629">
        <v>9949.08</v>
      </c>
      <c r="L242" s="629">
        <v>0.59220714285714282</v>
      </c>
      <c r="M242" s="629">
        <v>2487.27</v>
      </c>
      <c r="N242" s="629">
        <v>2</v>
      </c>
      <c r="O242" s="629">
        <v>4974.54</v>
      </c>
      <c r="P242" s="642">
        <v>0.29610357142857141</v>
      </c>
      <c r="Q242" s="630">
        <v>2487.27</v>
      </c>
    </row>
    <row r="243" spans="1:17" ht="14.4" customHeight="1" x14ac:dyDescent="0.3">
      <c r="A243" s="625" t="s">
        <v>535</v>
      </c>
      <c r="B243" s="626" t="s">
        <v>5629</v>
      </c>
      <c r="C243" s="626" t="s">
        <v>5737</v>
      </c>
      <c r="D243" s="626" t="s">
        <v>5877</v>
      </c>
      <c r="E243" s="626" t="s">
        <v>5878</v>
      </c>
      <c r="F243" s="629">
        <v>5</v>
      </c>
      <c r="G243" s="629">
        <v>115000</v>
      </c>
      <c r="H243" s="629">
        <v>1</v>
      </c>
      <c r="I243" s="629">
        <v>23000</v>
      </c>
      <c r="J243" s="629">
        <v>2</v>
      </c>
      <c r="K243" s="629">
        <v>47672.72</v>
      </c>
      <c r="L243" s="629">
        <v>0.41454539130434781</v>
      </c>
      <c r="M243" s="629">
        <v>23836.36</v>
      </c>
      <c r="N243" s="629">
        <v>6</v>
      </c>
      <c r="O243" s="629">
        <v>143018.16</v>
      </c>
      <c r="P243" s="642">
        <v>1.2436361739130435</v>
      </c>
      <c r="Q243" s="630">
        <v>23836.36</v>
      </c>
    </row>
    <row r="244" spans="1:17" ht="14.4" customHeight="1" x14ac:dyDescent="0.3">
      <c r="A244" s="625" t="s">
        <v>535</v>
      </c>
      <c r="B244" s="626" t="s">
        <v>5629</v>
      </c>
      <c r="C244" s="626" t="s">
        <v>5737</v>
      </c>
      <c r="D244" s="626" t="s">
        <v>5879</v>
      </c>
      <c r="E244" s="626" t="s">
        <v>5880</v>
      </c>
      <c r="F244" s="629"/>
      <c r="G244" s="629"/>
      <c r="H244" s="629"/>
      <c r="I244" s="629"/>
      <c r="J244" s="629">
        <v>3</v>
      </c>
      <c r="K244" s="629">
        <v>64619.34</v>
      </c>
      <c r="L244" s="629"/>
      <c r="M244" s="629">
        <v>21539.78</v>
      </c>
      <c r="N244" s="629">
        <v>3</v>
      </c>
      <c r="O244" s="629">
        <v>64619.34</v>
      </c>
      <c r="P244" s="642"/>
      <c r="Q244" s="630">
        <v>21539.78</v>
      </c>
    </row>
    <row r="245" spans="1:17" ht="14.4" customHeight="1" x14ac:dyDescent="0.3">
      <c r="A245" s="625" t="s">
        <v>535</v>
      </c>
      <c r="B245" s="626" t="s">
        <v>5629</v>
      </c>
      <c r="C245" s="626" t="s">
        <v>5737</v>
      </c>
      <c r="D245" s="626" t="s">
        <v>5881</v>
      </c>
      <c r="E245" s="626" t="s">
        <v>5882</v>
      </c>
      <c r="F245" s="629">
        <v>14</v>
      </c>
      <c r="G245" s="629">
        <v>66866.799999999988</v>
      </c>
      <c r="H245" s="629">
        <v>1</v>
      </c>
      <c r="I245" s="629">
        <v>4776.1999999999989</v>
      </c>
      <c r="J245" s="629">
        <v>5</v>
      </c>
      <c r="K245" s="629">
        <v>24749.4</v>
      </c>
      <c r="L245" s="629">
        <v>0.3701298701298702</v>
      </c>
      <c r="M245" s="629">
        <v>4949.88</v>
      </c>
      <c r="N245" s="629">
        <v>13</v>
      </c>
      <c r="O245" s="629">
        <v>64348.44</v>
      </c>
      <c r="P245" s="642">
        <v>0.96233766233766249</v>
      </c>
      <c r="Q245" s="630">
        <v>4949.88</v>
      </c>
    </row>
    <row r="246" spans="1:17" ht="14.4" customHeight="1" x14ac:dyDescent="0.3">
      <c r="A246" s="625" t="s">
        <v>535</v>
      </c>
      <c r="B246" s="626" t="s">
        <v>5629</v>
      </c>
      <c r="C246" s="626" t="s">
        <v>5737</v>
      </c>
      <c r="D246" s="626" t="s">
        <v>5883</v>
      </c>
      <c r="E246" s="626" t="s">
        <v>5884</v>
      </c>
      <c r="F246" s="629">
        <v>1</v>
      </c>
      <c r="G246" s="629">
        <v>13500</v>
      </c>
      <c r="H246" s="629">
        <v>1</v>
      </c>
      <c r="I246" s="629">
        <v>13500</v>
      </c>
      <c r="J246" s="629"/>
      <c r="K246" s="629"/>
      <c r="L246" s="629"/>
      <c r="M246" s="629"/>
      <c r="N246" s="629"/>
      <c r="O246" s="629"/>
      <c r="P246" s="642"/>
      <c r="Q246" s="630"/>
    </row>
    <row r="247" spans="1:17" ht="14.4" customHeight="1" x14ac:dyDescent="0.3">
      <c r="A247" s="625" t="s">
        <v>535</v>
      </c>
      <c r="B247" s="626" t="s">
        <v>5629</v>
      </c>
      <c r="C247" s="626" t="s">
        <v>5737</v>
      </c>
      <c r="D247" s="626" t="s">
        <v>5885</v>
      </c>
      <c r="E247" s="626" t="s">
        <v>5886</v>
      </c>
      <c r="F247" s="629">
        <v>8</v>
      </c>
      <c r="G247" s="629">
        <v>157790.39999999999</v>
      </c>
      <c r="H247" s="629">
        <v>1</v>
      </c>
      <c r="I247" s="629">
        <v>19723.8</v>
      </c>
      <c r="J247" s="629">
        <v>3</v>
      </c>
      <c r="K247" s="629">
        <v>61323.09</v>
      </c>
      <c r="L247" s="629">
        <v>0.38863638092051228</v>
      </c>
      <c r="M247" s="629">
        <v>20441.03</v>
      </c>
      <c r="N247" s="629">
        <v>6</v>
      </c>
      <c r="O247" s="629">
        <v>122646.18</v>
      </c>
      <c r="P247" s="642">
        <v>0.77727276184102456</v>
      </c>
      <c r="Q247" s="630">
        <v>20441.03</v>
      </c>
    </row>
    <row r="248" spans="1:17" ht="14.4" customHeight="1" x14ac:dyDescent="0.3">
      <c r="A248" s="625" t="s">
        <v>535</v>
      </c>
      <c r="B248" s="626" t="s">
        <v>5629</v>
      </c>
      <c r="C248" s="626" t="s">
        <v>5737</v>
      </c>
      <c r="D248" s="626" t="s">
        <v>5887</v>
      </c>
      <c r="E248" s="626" t="s">
        <v>5888</v>
      </c>
      <c r="F248" s="629">
        <v>83</v>
      </c>
      <c r="G248" s="629">
        <v>2067886.9</v>
      </c>
      <c r="H248" s="629">
        <v>1</v>
      </c>
      <c r="I248" s="629">
        <v>24914.3</v>
      </c>
      <c r="J248" s="629">
        <v>121</v>
      </c>
      <c r="K248" s="629">
        <v>3096167.6</v>
      </c>
      <c r="L248" s="629">
        <v>1.4972615765398003</v>
      </c>
      <c r="M248" s="629">
        <v>25588.161983471076</v>
      </c>
      <c r="N248" s="629">
        <v>76</v>
      </c>
      <c r="O248" s="629">
        <v>1962340.5200000003</v>
      </c>
      <c r="P248" s="642">
        <v>0.94895930720389032</v>
      </c>
      <c r="Q248" s="630">
        <v>25820.270000000004</v>
      </c>
    </row>
    <row r="249" spans="1:17" ht="14.4" customHeight="1" x14ac:dyDescent="0.3">
      <c r="A249" s="625" t="s">
        <v>535</v>
      </c>
      <c r="B249" s="626" t="s">
        <v>5629</v>
      </c>
      <c r="C249" s="626" t="s">
        <v>5737</v>
      </c>
      <c r="D249" s="626" t="s">
        <v>5889</v>
      </c>
      <c r="E249" s="626" t="s">
        <v>5890</v>
      </c>
      <c r="F249" s="629">
        <v>18</v>
      </c>
      <c r="G249" s="629">
        <v>252000</v>
      </c>
      <c r="H249" s="629">
        <v>1</v>
      </c>
      <c r="I249" s="629">
        <v>14000</v>
      </c>
      <c r="J249" s="629">
        <v>25</v>
      </c>
      <c r="K249" s="629">
        <v>358145.44</v>
      </c>
      <c r="L249" s="629">
        <v>1.4212120634920635</v>
      </c>
      <c r="M249" s="629">
        <v>14325.8176</v>
      </c>
      <c r="N249" s="629">
        <v>45</v>
      </c>
      <c r="O249" s="629">
        <v>652909.05000000005</v>
      </c>
      <c r="P249" s="642">
        <v>2.5909089285714288</v>
      </c>
      <c r="Q249" s="630">
        <v>14509.09</v>
      </c>
    </row>
    <row r="250" spans="1:17" ht="14.4" customHeight="1" x14ac:dyDescent="0.3">
      <c r="A250" s="625" t="s">
        <v>535</v>
      </c>
      <c r="B250" s="626" t="s">
        <v>5629</v>
      </c>
      <c r="C250" s="626" t="s">
        <v>5737</v>
      </c>
      <c r="D250" s="626" t="s">
        <v>5891</v>
      </c>
      <c r="E250" s="626" t="s">
        <v>5892</v>
      </c>
      <c r="F250" s="629">
        <v>1</v>
      </c>
      <c r="G250" s="629">
        <v>5226</v>
      </c>
      <c r="H250" s="629">
        <v>1</v>
      </c>
      <c r="I250" s="629">
        <v>5226</v>
      </c>
      <c r="J250" s="629"/>
      <c r="K250" s="629"/>
      <c r="L250" s="629"/>
      <c r="M250" s="629"/>
      <c r="N250" s="629"/>
      <c r="O250" s="629"/>
      <c r="P250" s="642"/>
      <c r="Q250" s="630"/>
    </row>
    <row r="251" spans="1:17" ht="14.4" customHeight="1" x14ac:dyDescent="0.3">
      <c r="A251" s="625" t="s">
        <v>535</v>
      </c>
      <c r="B251" s="626" t="s">
        <v>5629</v>
      </c>
      <c r="C251" s="626" t="s">
        <v>5737</v>
      </c>
      <c r="D251" s="626" t="s">
        <v>5893</v>
      </c>
      <c r="E251" s="626" t="s">
        <v>5894</v>
      </c>
      <c r="F251" s="629">
        <v>2</v>
      </c>
      <c r="G251" s="629">
        <v>10452</v>
      </c>
      <c r="H251" s="629">
        <v>1</v>
      </c>
      <c r="I251" s="629">
        <v>5226</v>
      </c>
      <c r="J251" s="629"/>
      <c r="K251" s="629"/>
      <c r="L251" s="629"/>
      <c r="M251" s="629"/>
      <c r="N251" s="629"/>
      <c r="O251" s="629"/>
      <c r="P251" s="642"/>
      <c r="Q251" s="630"/>
    </row>
    <row r="252" spans="1:17" ht="14.4" customHeight="1" x14ac:dyDescent="0.3">
      <c r="A252" s="625" t="s">
        <v>535</v>
      </c>
      <c r="B252" s="626" t="s">
        <v>5629</v>
      </c>
      <c r="C252" s="626" t="s">
        <v>5737</v>
      </c>
      <c r="D252" s="626" t="s">
        <v>5895</v>
      </c>
      <c r="E252" s="626" t="s">
        <v>5896</v>
      </c>
      <c r="F252" s="629">
        <v>1</v>
      </c>
      <c r="G252" s="629">
        <v>16336</v>
      </c>
      <c r="H252" s="629">
        <v>1</v>
      </c>
      <c r="I252" s="629">
        <v>16336</v>
      </c>
      <c r="J252" s="629">
        <v>2</v>
      </c>
      <c r="K252" s="629">
        <v>32672</v>
      </c>
      <c r="L252" s="629">
        <v>2</v>
      </c>
      <c r="M252" s="629">
        <v>16336</v>
      </c>
      <c r="N252" s="629">
        <v>2</v>
      </c>
      <c r="O252" s="629">
        <v>32672</v>
      </c>
      <c r="P252" s="642">
        <v>2</v>
      </c>
      <c r="Q252" s="630">
        <v>16336</v>
      </c>
    </row>
    <row r="253" spans="1:17" ht="14.4" customHeight="1" x14ac:dyDescent="0.3">
      <c r="A253" s="625" t="s">
        <v>535</v>
      </c>
      <c r="B253" s="626" t="s">
        <v>5629</v>
      </c>
      <c r="C253" s="626" t="s">
        <v>5737</v>
      </c>
      <c r="D253" s="626" t="s">
        <v>5897</v>
      </c>
      <c r="E253" s="626" t="s">
        <v>5898</v>
      </c>
      <c r="F253" s="629">
        <v>114</v>
      </c>
      <c r="G253" s="629">
        <v>148770</v>
      </c>
      <c r="H253" s="629">
        <v>1</v>
      </c>
      <c r="I253" s="629">
        <v>1305</v>
      </c>
      <c r="J253" s="629">
        <v>163</v>
      </c>
      <c r="K253" s="629">
        <v>212715</v>
      </c>
      <c r="L253" s="629">
        <v>1.4298245614035088</v>
      </c>
      <c r="M253" s="629">
        <v>1305</v>
      </c>
      <c r="N253" s="629">
        <v>145</v>
      </c>
      <c r="O253" s="629">
        <v>189225</v>
      </c>
      <c r="P253" s="642">
        <v>1.2719298245614035</v>
      </c>
      <c r="Q253" s="630">
        <v>1305</v>
      </c>
    </row>
    <row r="254" spans="1:17" ht="14.4" customHeight="1" x14ac:dyDescent="0.3">
      <c r="A254" s="625" t="s">
        <v>535</v>
      </c>
      <c r="B254" s="626" t="s">
        <v>5629</v>
      </c>
      <c r="C254" s="626" t="s">
        <v>5737</v>
      </c>
      <c r="D254" s="626" t="s">
        <v>5899</v>
      </c>
      <c r="E254" s="626" t="s">
        <v>5900</v>
      </c>
      <c r="F254" s="629">
        <v>77</v>
      </c>
      <c r="G254" s="629">
        <v>100485</v>
      </c>
      <c r="H254" s="629">
        <v>1</v>
      </c>
      <c r="I254" s="629">
        <v>1305</v>
      </c>
      <c r="J254" s="629">
        <v>14</v>
      </c>
      <c r="K254" s="629">
        <v>18270</v>
      </c>
      <c r="L254" s="629">
        <v>0.18181818181818182</v>
      </c>
      <c r="M254" s="629">
        <v>1305</v>
      </c>
      <c r="N254" s="629"/>
      <c r="O254" s="629"/>
      <c r="P254" s="642"/>
      <c r="Q254" s="630"/>
    </row>
    <row r="255" spans="1:17" ht="14.4" customHeight="1" x14ac:dyDescent="0.3">
      <c r="A255" s="625" t="s">
        <v>535</v>
      </c>
      <c r="B255" s="626" t="s">
        <v>5629</v>
      </c>
      <c r="C255" s="626" t="s">
        <v>5737</v>
      </c>
      <c r="D255" s="626" t="s">
        <v>5901</v>
      </c>
      <c r="E255" s="626" t="s">
        <v>5902</v>
      </c>
      <c r="F255" s="629">
        <v>207</v>
      </c>
      <c r="G255" s="629">
        <v>223146</v>
      </c>
      <c r="H255" s="629">
        <v>1</v>
      </c>
      <c r="I255" s="629">
        <v>1078</v>
      </c>
      <c r="J255" s="629">
        <v>229</v>
      </c>
      <c r="K255" s="629">
        <v>246862</v>
      </c>
      <c r="L255" s="629">
        <v>1.106280193236715</v>
      </c>
      <c r="M255" s="629">
        <v>1078</v>
      </c>
      <c r="N255" s="629">
        <v>180</v>
      </c>
      <c r="O255" s="629">
        <v>194040</v>
      </c>
      <c r="P255" s="642">
        <v>0.86956521739130432</v>
      </c>
      <c r="Q255" s="630">
        <v>1078</v>
      </c>
    </row>
    <row r="256" spans="1:17" ht="14.4" customHeight="1" x14ac:dyDescent="0.3">
      <c r="A256" s="625" t="s">
        <v>535</v>
      </c>
      <c r="B256" s="626" t="s">
        <v>5629</v>
      </c>
      <c r="C256" s="626" t="s">
        <v>5737</v>
      </c>
      <c r="D256" s="626" t="s">
        <v>5903</v>
      </c>
      <c r="E256" s="626" t="s">
        <v>5904</v>
      </c>
      <c r="F256" s="629">
        <v>3</v>
      </c>
      <c r="G256" s="629">
        <v>25527</v>
      </c>
      <c r="H256" s="629">
        <v>1</v>
      </c>
      <c r="I256" s="629">
        <v>8509</v>
      </c>
      <c r="J256" s="629">
        <v>1</v>
      </c>
      <c r="K256" s="629">
        <v>8509</v>
      </c>
      <c r="L256" s="629">
        <v>0.33333333333333331</v>
      </c>
      <c r="M256" s="629">
        <v>8509</v>
      </c>
      <c r="N256" s="629">
        <v>1</v>
      </c>
      <c r="O256" s="629">
        <v>8509</v>
      </c>
      <c r="P256" s="642">
        <v>0.33333333333333331</v>
      </c>
      <c r="Q256" s="630">
        <v>8509</v>
      </c>
    </row>
    <row r="257" spans="1:17" ht="14.4" customHeight="1" x14ac:dyDescent="0.3">
      <c r="A257" s="625" t="s">
        <v>535</v>
      </c>
      <c r="B257" s="626" t="s">
        <v>5629</v>
      </c>
      <c r="C257" s="626" t="s">
        <v>5737</v>
      </c>
      <c r="D257" s="626" t="s">
        <v>5905</v>
      </c>
      <c r="E257" s="626" t="s">
        <v>5906</v>
      </c>
      <c r="F257" s="629">
        <v>13</v>
      </c>
      <c r="G257" s="629">
        <v>73736</v>
      </c>
      <c r="H257" s="629">
        <v>1</v>
      </c>
      <c r="I257" s="629">
        <v>5672</v>
      </c>
      <c r="J257" s="629">
        <v>9</v>
      </c>
      <c r="K257" s="629">
        <v>51048</v>
      </c>
      <c r="L257" s="629">
        <v>0.69230769230769229</v>
      </c>
      <c r="M257" s="629">
        <v>5672</v>
      </c>
      <c r="N257" s="629">
        <v>7</v>
      </c>
      <c r="O257" s="629">
        <v>39704</v>
      </c>
      <c r="P257" s="642">
        <v>0.53846153846153844</v>
      </c>
      <c r="Q257" s="630">
        <v>5672</v>
      </c>
    </row>
    <row r="258" spans="1:17" ht="14.4" customHeight="1" x14ac:dyDescent="0.3">
      <c r="A258" s="625" t="s">
        <v>535</v>
      </c>
      <c r="B258" s="626" t="s">
        <v>5629</v>
      </c>
      <c r="C258" s="626" t="s">
        <v>5737</v>
      </c>
      <c r="D258" s="626" t="s">
        <v>5907</v>
      </c>
      <c r="E258" s="626" t="s">
        <v>5908</v>
      </c>
      <c r="F258" s="629">
        <v>174</v>
      </c>
      <c r="G258" s="629">
        <v>197490</v>
      </c>
      <c r="H258" s="629">
        <v>1</v>
      </c>
      <c r="I258" s="629">
        <v>1135</v>
      </c>
      <c r="J258" s="629">
        <v>4</v>
      </c>
      <c r="K258" s="629">
        <v>4540</v>
      </c>
      <c r="L258" s="629">
        <v>2.2988505747126436E-2</v>
      </c>
      <c r="M258" s="629">
        <v>1135</v>
      </c>
      <c r="N258" s="629"/>
      <c r="O258" s="629"/>
      <c r="P258" s="642"/>
      <c r="Q258" s="630"/>
    </row>
    <row r="259" spans="1:17" ht="14.4" customHeight="1" x14ac:dyDescent="0.3">
      <c r="A259" s="625" t="s">
        <v>535</v>
      </c>
      <c r="B259" s="626" t="s">
        <v>5629</v>
      </c>
      <c r="C259" s="626" t="s">
        <v>5737</v>
      </c>
      <c r="D259" s="626" t="s">
        <v>5909</v>
      </c>
      <c r="E259" s="626" t="s">
        <v>5910</v>
      </c>
      <c r="F259" s="629">
        <v>608</v>
      </c>
      <c r="G259" s="629">
        <v>128896</v>
      </c>
      <c r="H259" s="629">
        <v>1</v>
      </c>
      <c r="I259" s="629">
        <v>212</v>
      </c>
      <c r="J259" s="629">
        <v>686</v>
      </c>
      <c r="K259" s="629">
        <v>145432</v>
      </c>
      <c r="L259" s="629">
        <v>1.1282894736842106</v>
      </c>
      <c r="M259" s="629">
        <v>212</v>
      </c>
      <c r="N259" s="629">
        <v>512</v>
      </c>
      <c r="O259" s="629">
        <v>108544</v>
      </c>
      <c r="P259" s="642">
        <v>0.84210526315789469</v>
      </c>
      <c r="Q259" s="630">
        <v>212</v>
      </c>
    </row>
    <row r="260" spans="1:17" ht="14.4" customHeight="1" x14ac:dyDescent="0.3">
      <c r="A260" s="625" t="s">
        <v>535</v>
      </c>
      <c r="B260" s="626" t="s">
        <v>5629</v>
      </c>
      <c r="C260" s="626" t="s">
        <v>5737</v>
      </c>
      <c r="D260" s="626" t="s">
        <v>5911</v>
      </c>
      <c r="E260" s="626" t="s">
        <v>5912</v>
      </c>
      <c r="F260" s="629">
        <v>6</v>
      </c>
      <c r="G260" s="629">
        <v>8280</v>
      </c>
      <c r="H260" s="629">
        <v>1</v>
      </c>
      <c r="I260" s="629">
        <v>1380</v>
      </c>
      <c r="J260" s="629">
        <v>40</v>
      </c>
      <c r="K260" s="629">
        <v>55200</v>
      </c>
      <c r="L260" s="629">
        <v>6.666666666666667</v>
      </c>
      <c r="M260" s="629">
        <v>1380</v>
      </c>
      <c r="N260" s="629">
        <v>34</v>
      </c>
      <c r="O260" s="629">
        <v>46920</v>
      </c>
      <c r="P260" s="642">
        <v>5.666666666666667</v>
      </c>
      <c r="Q260" s="630">
        <v>1380</v>
      </c>
    </row>
    <row r="261" spans="1:17" ht="14.4" customHeight="1" x14ac:dyDescent="0.3">
      <c r="A261" s="625" t="s">
        <v>535</v>
      </c>
      <c r="B261" s="626" t="s">
        <v>5629</v>
      </c>
      <c r="C261" s="626" t="s">
        <v>5737</v>
      </c>
      <c r="D261" s="626" t="s">
        <v>5913</v>
      </c>
      <c r="E261" s="626" t="s">
        <v>5914</v>
      </c>
      <c r="F261" s="629"/>
      <c r="G261" s="629"/>
      <c r="H261" s="629"/>
      <c r="I261" s="629"/>
      <c r="J261" s="629"/>
      <c r="K261" s="629"/>
      <c r="L261" s="629"/>
      <c r="M261" s="629"/>
      <c r="N261" s="629">
        <v>5</v>
      </c>
      <c r="O261" s="629">
        <v>5190</v>
      </c>
      <c r="P261" s="642"/>
      <c r="Q261" s="630">
        <v>1038</v>
      </c>
    </row>
    <row r="262" spans="1:17" ht="14.4" customHeight="1" x14ac:dyDescent="0.3">
      <c r="A262" s="625" t="s">
        <v>535</v>
      </c>
      <c r="B262" s="626" t="s">
        <v>5629</v>
      </c>
      <c r="C262" s="626" t="s">
        <v>5737</v>
      </c>
      <c r="D262" s="626" t="s">
        <v>5915</v>
      </c>
      <c r="E262" s="626" t="s">
        <v>5916</v>
      </c>
      <c r="F262" s="629">
        <v>3</v>
      </c>
      <c r="G262" s="629">
        <v>3936</v>
      </c>
      <c r="H262" s="629">
        <v>1</v>
      </c>
      <c r="I262" s="629">
        <v>1312</v>
      </c>
      <c r="J262" s="629">
        <v>27</v>
      </c>
      <c r="K262" s="629">
        <v>35424</v>
      </c>
      <c r="L262" s="629">
        <v>9</v>
      </c>
      <c r="M262" s="629">
        <v>1312</v>
      </c>
      <c r="N262" s="629">
        <v>18</v>
      </c>
      <c r="O262" s="629">
        <v>23616</v>
      </c>
      <c r="P262" s="642">
        <v>6</v>
      </c>
      <c r="Q262" s="630">
        <v>1312</v>
      </c>
    </row>
    <row r="263" spans="1:17" ht="14.4" customHeight="1" x14ac:dyDescent="0.3">
      <c r="A263" s="625" t="s">
        <v>535</v>
      </c>
      <c r="B263" s="626" t="s">
        <v>5629</v>
      </c>
      <c r="C263" s="626" t="s">
        <v>5737</v>
      </c>
      <c r="D263" s="626" t="s">
        <v>5917</v>
      </c>
      <c r="E263" s="626" t="s">
        <v>5918</v>
      </c>
      <c r="F263" s="629">
        <v>4</v>
      </c>
      <c r="G263" s="629">
        <v>6240</v>
      </c>
      <c r="H263" s="629">
        <v>1</v>
      </c>
      <c r="I263" s="629">
        <v>1560</v>
      </c>
      <c r="J263" s="629">
        <v>25</v>
      </c>
      <c r="K263" s="629">
        <v>39000</v>
      </c>
      <c r="L263" s="629">
        <v>6.25</v>
      </c>
      <c r="M263" s="629">
        <v>1560</v>
      </c>
      <c r="N263" s="629">
        <v>16</v>
      </c>
      <c r="O263" s="629">
        <v>24960</v>
      </c>
      <c r="P263" s="642">
        <v>4</v>
      </c>
      <c r="Q263" s="630">
        <v>1560</v>
      </c>
    </row>
    <row r="264" spans="1:17" ht="14.4" customHeight="1" x14ac:dyDescent="0.3">
      <c r="A264" s="625" t="s">
        <v>535</v>
      </c>
      <c r="B264" s="626" t="s">
        <v>5629</v>
      </c>
      <c r="C264" s="626" t="s">
        <v>5737</v>
      </c>
      <c r="D264" s="626" t="s">
        <v>5919</v>
      </c>
      <c r="E264" s="626" t="s">
        <v>5920</v>
      </c>
      <c r="F264" s="629"/>
      <c r="G264" s="629"/>
      <c r="H264" s="629"/>
      <c r="I264" s="629"/>
      <c r="J264" s="629">
        <v>9</v>
      </c>
      <c r="K264" s="629">
        <v>52279.38</v>
      </c>
      <c r="L264" s="629"/>
      <c r="M264" s="629">
        <v>5808.82</v>
      </c>
      <c r="N264" s="629">
        <v>4</v>
      </c>
      <c r="O264" s="629">
        <v>23235.279999999999</v>
      </c>
      <c r="P264" s="642"/>
      <c r="Q264" s="630">
        <v>5808.82</v>
      </c>
    </row>
    <row r="265" spans="1:17" ht="14.4" customHeight="1" x14ac:dyDescent="0.3">
      <c r="A265" s="625" t="s">
        <v>535</v>
      </c>
      <c r="B265" s="626" t="s">
        <v>5629</v>
      </c>
      <c r="C265" s="626" t="s">
        <v>5737</v>
      </c>
      <c r="D265" s="626" t="s">
        <v>5921</v>
      </c>
      <c r="E265" s="626" t="s">
        <v>5922</v>
      </c>
      <c r="F265" s="629"/>
      <c r="G265" s="629"/>
      <c r="H265" s="629"/>
      <c r="I265" s="629"/>
      <c r="J265" s="629">
        <v>5</v>
      </c>
      <c r="K265" s="629">
        <v>41122.9</v>
      </c>
      <c r="L265" s="629"/>
      <c r="M265" s="629">
        <v>8224.58</v>
      </c>
      <c r="N265" s="629">
        <v>6</v>
      </c>
      <c r="O265" s="629">
        <v>49347.48</v>
      </c>
      <c r="P265" s="642"/>
      <c r="Q265" s="630">
        <v>8224.58</v>
      </c>
    </row>
    <row r="266" spans="1:17" ht="14.4" customHeight="1" x14ac:dyDescent="0.3">
      <c r="A266" s="625" t="s">
        <v>535</v>
      </c>
      <c r="B266" s="626" t="s">
        <v>5629</v>
      </c>
      <c r="C266" s="626" t="s">
        <v>5737</v>
      </c>
      <c r="D266" s="626" t="s">
        <v>5923</v>
      </c>
      <c r="E266" s="626" t="s">
        <v>5924</v>
      </c>
      <c r="F266" s="629"/>
      <c r="G266" s="629"/>
      <c r="H266" s="629"/>
      <c r="I266" s="629"/>
      <c r="J266" s="629">
        <v>10</v>
      </c>
      <c r="K266" s="629">
        <v>91593.8</v>
      </c>
      <c r="L266" s="629"/>
      <c r="M266" s="629">
        <v>9159.380000000001</v>
      </c>
      <c r="N266" s="629">
        <v>1</v>
      </c>
      <c r="O266" s="629">
        <v>9159.3799999999992</v>
      </c>
      <c r="P266" s="642"/>
      <c r="Q266" s="630">
        <v>9159.3799999999992</v>
      </c>
    </row>
    <row r="267" spans="1:17" ht="14.4" customHeight="1" x14ac:dyDescent="0.3">
      <c r="A267" s="625" t="s">
        <v>535</v>
      </c>
      <c r="B267" s="626" t="s">
        <v>5629</v>
      </c>
      <c r="C267" s="626" t="s">
        <v>5737</v>
      </c>
      <c r="D267" s="626" t="s">
        <v>5925</v>
      </c>
      <c r="E267" s="626" t="s">
        <v>5924</v>
      </c>
      <c r="F267" s="629"/>
      <c r="G267" s="629"/>
      <c r="H267" s="629"/>
      <c r="I267" s="629"/>
      <c r="J267" s="629">
        <v>2</v>
      </c>
      <c r="K267" s="629">
        <v>27532.04</v>
      </c>
      <c r="L267" s="629"/>
      <c r="M267" s="629">
        <v>13766.02</v>
      </c>
      <c r="N267" s="629">
        <v>1</v>
      </c>
      <c r="O267" s="629">
        <v>13766.02</v>
      </c>
      <c r="P267" s="642"/>
      <c r="Q267" s="630">
        <v>13766.02</v>
      </c>
    </row>
    <row r="268" spans="1:17" ht="14.4" customHeight="1" x14ac:dyDescent="0.3">
      <c r="A268" s="625" t="s">
        <v>535</v>
      </c>
      <c r="B268" s="626" t="s">
        <v>5629</v>
      </c>
      <c r="C268" s="626" t="s">
        <v>5737</v>
      </c>
      <c r="D268" s="626" t="s">
        <v>5926</v>
      </c>
      <c r="E268" s="626" t="s">
        <v>5927</v>
      </c>
      <c r="F268" s="629"/>
      <c r="G268" s="629"/>
      <c r="H268" s="629"/>
      <c r="I268" s="629"/>
      <c r="J268" s="629"/>
      <c r="K268" s="629"/>
      <c r="L268" s="629"/>
      <c r="M268" s="629"/>
      <c r="N268" s="629">
        <v>2</v>
      </c>
      <c r="O268" s="629">
        <v>36676.9</v>
      </c>
      <c r="P268" s="642"/>
      <c r="Q268" s="630">
        <v>18338.45</v>
      </c>
    </row>
    <row r="269" spans="1:17" ht="14.4" customHeight="1" x14ac:dyDescent="0.3">
      <c r="A269" s="625" t="s">
        <v>535</v>
      </c>
      <c r="B269" s="626" t="s">
        <v>5629</v>
      </c>
      <c r="C269" s="626" t="s">
        <v>5737</v>
      </c>
      <c r="D269" s="626" t="s">
        <v>5928</v>
      </c>
      <c r="E269" s="626" t="s">
        <v>5929</v>
      </c>
      <c r="F269" s="629"/>
      <c r="G269" s="629"/>
      <c r="H269" s="629"/>
      <c r="I269" s="629"/>
      <c r="J269" s="629">
        <v>3</v>
      </c>
      <c r="K269" s="629">
        <v>9949.08</v>
      </c>
      <c r="L269" s="629"/>
      <c r="M269" s="629">
        <v>3316.36</v>
      </c>
      <c r="N269" s="629">
        <v>2</v>
      </c>
      <c r="O269" s="629">
        <v>6632.72</v>
      </c>
      <c r="P269" s="642"/>
      <c r="Q269" s="630">
        <v>3316.36</v>
      </c>
    </row>
    <row r="270" spans="1:17" ht="14.4" customHeight="1" x14ac:dyDescent="0.3">
      <c r="A270" s="625" t="s">
        <v>535</v>
      </c>
      <c r="B270" s="626" t="s">
        <v>5629</v>
      </c>
      <c r="C270" s="626" t="s">
        <v>5737</v>
      </c>
      <c r="D270" s="626" t="s">
        <v>5930</v>
      </c>
      <c r="E270" s="626" t="s">
        <v>5931</v>
      </c>
      <c r="F270" s="629">
        <v>195</v>
      </c>
      <c r="G270" s="629">
        <v>234000</v>
      </c>
      <c r="H270" s="629">
        <v>1</v>
      </c>
      <c r="I270" s="629">
        <v>1200</v>
      </c>
      <c r="J270" s="629">
        <v>236</v>
      </c>
      <c r="K270" s="629">
        <v>293499.04000000004</v>
      </c>
      <c r="L270" s="629">
        <v>1.2542694017094018</v>
      </c>
      <c r="M270" s="629">
        <v>1243.6400000000001</v>
      </c>
      <c r="N270" s="629">
        <v>222</v>
      </c>
      <c r="O270" s="629">
        <v>276088.08</v>
      </c>
      <c r="P270" s="642">
        <v>1.1798635897435898</v>
      </c>
      <c r="Q270" s="630">
        <v>1243.6400000000001</v>
      </c>
    </row>
    <row r="271" spans="1:17" ht="14.4" customHeight="1" x14ac:dyDescent="0.3">
      <c r="A271" s="625" t="s">
        <v>535</v>
      </c>
      <c r="B271" s="626" t="s">
        <v>5629</v>
      </c>
      <c r="C271" s="626" t="s">
        <v>5737</v>
      </c>
      <c r="D271" s="626" t="s">
        <v>5932</v>
      </c>
      <c r="E271" s="626" t="s">
        <v>5933</v>
      </c>
      <c r="F271" s="629">
        <v>9</v>
      </c>
      <c r="G271" s="629">
        <v>499410</v>
      </c>
      <c r="H271" s="629">
        <v>1</v>
      </c>
      <c r="I271" s="629">
        <v>55490</v>
      </c>
      <c r="J271" s="629">
        <v>3</v>
      </c>
      <c r="K271" s="629">
        <v>172521</v>
      </c>
      <c r="L271" s="629">
        <v>0.34544963056406558</v>
      </c>
      <c r="M271" s="629">
        <v>57507</v>
      </c>
      <c r="N271" s="629">
        <v>2</v>
      </c>
      <c r="O271" s="629">
        <v>115014</v>
      </c>
      <c r="P271" s="642">
        <v>0.23029975370937705</v>
      </c>
      <c r="Q271" s="630">
        <v>57507</v>
      </c>
    </row>
    <row r="272" spans="1:17" ht="14.4" customHeight="1" x14ac:dyDescent="0.3">
      <c r="A272" s="625" t="s">
        <v>535</v>
      </c>
      <c r="B272" s="626" t="s">
        <v>5629</v>
      </c>
      <c r="C272" s="626" t="s">
        <v>5737</v>
      </c>
      <c r="D272" s="626" t="s">
        <v>5934</v>
      </c>
      <c r="E272" s="626" t="s">
        <v>5935</v>
      </c>
      <c r="F272" s="629">
        <v>2</v>
      </c>
      <c r="G272" s="629">
        <v>31142</v>
      </c>
      <c r="H272" s="629">
        <v>1</v>
      </c>
      <c r="I272" s="629">
        <v>15571</v>
      </c>
      <c r="J272" s="629"/>
      <c r="K272" s="629"/>
      <c r="L272" s="629"/>
      <c r="M272" s="629"/>
      <c r="N272" s="629">
        <v>4</v>
      </c>
      <c r="O272" s="629">
        <v>64548.88</v>
      </c>
      <c r="P272" s="642">
        <v>2.0727275062616402</v>
      </c>
      <c r="Q272" s="630">
        <v>16137.22</v>
      </c>
    </row>
    <row r="273" spans="1:17" ht="14.4" customHeight="1" x14ac:dyDescent="0.3">
      <c r="A273" s="625" t="s">
        <v>535</v>
      </c>
      <c r="B273" s="626" t="s">
        <v>5629</v>
      </c>
      <c r="C273" s="626" t="s">
        <v>5737</v>
      </c>
      <c r="D273" s="626" t="s">
        <v>5936</v>
      </c>
      <c r="E273" s="626" t="s">
        <v>5937</v>
      </c>
      <c r="F273" s="629"/>
      <c r="G273" s="629"/>
      <c r="H273" s="629"/>
      <c r="I273" s="629"/>
      <c r="J273" s="629">
        <v>48</v>
      </c>
      <c r="K273" s="629">
        <v>79584</v>
      </c>
      <c r="L273" s="629"/>
      <c r="M273" s="629">
        <v>1658</v>
      </c>
      <c r="N273" s="629">
        <v>86</v>
      </c>
      <c r="O273" s="629">
        <v>142588</v>
      </c>
      <c r="P273" s="642"/>
      <c r="Q273" s="630">
        <v>1658</v>
      </c>
    </row>
    <row r="274" spans="1:17" ht="14.4" customHeight="1" x14ac:dyDescent="0.3">
      <c r="A274" s="625" t="s">
        <v>535</v>
      </c>
      <c r="B274" s="626" t="s">
        <v>5629</v>
      </c>
      <c r="C274" s="626" t="s">
        <v>5737</v>
      </c>
      <c r="D274" s="626" t="s">
        <v>5938</v>
      </c>
      <c r="E274" s="626" t="s">
        <v>5939</v>
      </c>
      <c r="F274" s="629"/>
      <c r="G274" s="629"/>
      <c r="H274" s="629"/>
      <c r="I274" s="629"/>
      <c r="J274" s="629">
        <v>1</v>
      </c>
      <c r="K274" s="629">
        <v>12706.85</v>
      </c>
      <c r="L274" s="629"/>
      <c r="M274" s="629">
        <v>12706.85</v>
      </c>
      <c r="N274" s="629"/>
      <c r="O274" s="629"/>
      <c r="P274" s="642"/>
      <c r="Q274" s="630"/>
    </row>
    <row r="275" spans="1:17" ht="14.4" customHeight="1" x14ac:dyDescent="0.3">
      <c r="A275" s="625" t="s">
        <v>535</v>
      </c>
      <c r="B275" s="626" t="s">
        <v>5629</v>
      </c>
      <c r="C275" s="626" t="s">
        <v>5737</v>
      </c>
      <c r="D275" s="626" t="s">
        <v>5940</v>
      </c>
      <c r="E275" s="626" t="s">
        <v>5941</v>
      </c>
      <c r="F275" s="629"/>
      <c r="G275" s="629"/>
      <c r="H275" s="629"/>
      <c r="I275" s="629"/>
      <c r="J275" s="629">
        <v>8</v>
      </c>
      <c r="K275" s="629">
        <v>6690.8</v>
      </c>
      <c r="L275" s="629"/>
      <c r="M275" s="629">
        <v>836.35</v>
      </c>
      <c r="N275" s="629"/>
      <c r="O275" s="629"/>
      <c r="P275" s="642"/>
      <c r="Q275" s="630"/>
    </row>
    <row r="276" spans="1:17" ht="14.4" customHeight="1" x14ac:dyDescent="0.3">
      <c r="A276" s="625" t="s">
        <v>535</v>
      </c>
      <c r="B276" s="626" t="s">
        <v>5629</v>
      </c>
      <c r="C276" s="626" t="s">
        <v>5737</v>
      </c>
      <c r="D276" s="626" t="s">
        <v>5942</v>
      </c>
      <c r="E276" s="626" t="s">
        <v>5943</v>
      </c>
      <c r="F276" s="629"/>
      <c r="G276" s="629"/>
      <c r="H276" s="629"/>
      <c r="I276" s="629"/>
      <c r="J276" s="629">
        <v>1</v>
      </c>
      <c r="K276" s="629">
        <v>8449.4699999999993</v>
      </c>
      <c r="L276" s="629"/>
      <c r="M276" s="629">
        <v>8449.4699999999993</v>
      </c>
      <c r="N276" s="629">
        <v>1</v>
      </c>
      <c r="O276" s="629">
        <v>8449.4699999999993</v>
      </c>
      <c r="P276" s="642"/>
      <c r="Q276" s="630">
        <v>8449.4699999999993</v>
      </c>
    </row>
    <row r="277" spans="1:17" ht="14.4" customHeight="1" x14ac:dyDescent="0.3">
      <c r="A277" s="625" t="s">
        <v>535</v>
      </c>
      <c r="B277" s="626" t="s">
        <v>5629</v>
      </c>
      <c r="C277" s="626" t="s">
        <v>5737</v>
      </c>
      <c r="D277" s="626" t="s">
        <v>5944</v>
      </c>
      <c r="E277" s="626" t="s">
        <v>5924</v>
      </c>
      <c r="F277" s="629"/>
      <c r="G277" s="629"/>
      <c r="H277" s="629"/>
      <c r="I277" s="629"/>
      <c r="J277" s="629">
        <v>1</v>
      </c>
      <c r="K277" s="629">
        <v>8025.6</v>
      </c>
      <c r="L277" s="629"/>
      <c r="M277" s="629">
        <v>8025.6</v>
      </c>
      <c r="N277" s="629"/>
      <c r="O277" s="629"/>
      <c r="P277" s="642"/>
      <c r="Q277" s="630"/>
    </row>
    <row r="278" spans="1:17" ht="14.4" customHeight="1" x14ac:dyDescent="0.3">
      <c r="A278" s="625" t="s">
        <v>535</v>
      </c>
      <c r="B278" s="626" t="s">
        <v>5629</v>
      </c>
      <c r="C278" s="626" t="s">
        <v>5737</v>
      </c>
      <c r="D278" s="626" t="s">
        <v>5945</v>
      </c>
      <c r="E278" s="626" t="s">
        <v>5946</v>
      </c>
      <c r="F278" s="629"/>
      <c r="G278" s="629"/>
      <c r="H278" s="629"/>
      <c r="I278" s="629"/>
      <c r="J278" s="629">
        <v>132</v>
      </c>
      <c r="K278" s="629">
        <v>148154.16</v>
      </c>
      <c r="L278" s="629"/>
      <c r="M278" s="629">
        <v>1122.3800000000001</v>
      </c>
      <c r="N278" s="629">
        <v>43</v>
      </c>
      <c r="O278" s="629">
        <v>48262.34</v>
      </c>
      <c r="P278" s="642"/>
      <c r="Q278" s="630">
        <v>1122.3799999999999</v>
      </c>
    </row>
    <row r="279" spans="1:17" ht="14.4" customHeight="1" x14ac:dyDescent="0.3">
      <c r="A279" s="625" t="s">
        <v>535</v>
      </c>
      <c r="B279" s="626" t="s">
        <v>5629</v>
      </c>
      <c r="C279" s="626" t="s">
        <v>5737</v>
      </c>
      <c r="D279" s="626" t="s">
        <v>5947</v>
      </c>
      <c r="E279" s="626" t="s">
        <v>5948</v>
      </c>
      <c r="F279" s="629"/>
      <c r="G279" s="629"/>
      <c r="H279" s="629"/>
      <c r="I279" s="629"/>
      <c r="J279" s="629">
        <v>55</v>
      </c>
      <c r="K279" s="629">
        <v>98318</v>
      </c>
      <c r="L279" s="629"/>
      <c r="M279" s="629">
        <v>1787.6</v>
      </c>
      <c r="N279" s="629">
        <v>50</v>
      </c>
      <c r="O279" s="629">
        <v>89380</v>
      </c>
      <c r="P279" s="642"/>
      <c r="Q279" s="630">
        <v>1787.6</v>
      </c>
    </row>
    <row r="280" spans="1:17" ht="14.4" customHeight="1" x14ac:dyDescent="0.3">
      <c r="A280" s="625" t="s">
        <v>535</v>
      </c>
      <c r="B280" s="626" t="s">
        <v>5629</v>
      </c>
      <c r="C280" s="626" t="s">
        <v>5737</v>
      </c>
      <c r="D280" s="626" t="s">
        <v>5949</v>
      </c>
      <c r="E280" s="626" t="s">
        <v>5753</v>
      </c>
      <c r="F280" s="629"/>
      <c r="G280" s="629"/>
      <c r="H280" s="629"/>
      <c r="I280" s="629"/>
      <c r="J280" s="629"/>
      <c r="K280" s="629"/>
      <c r="L280" s="629"/>
      <c r="M280" s="629"/>
      <c r="N280" s="629">
        <v>1</v>
      </c>
      <c r="O280" s="629">
        <v>12900</v>
      </c>
      <c r="P280" s="642"/>
      <c r="Q280" s="630">
        <v>12900</v>
      </c>
    </row>
    <row r="281" spans="1:17" ht="14.4" customHeight="1" x14ac:dyDescent="0.3">
      <c r="A281" s="625" t="s">
        <v>535</v>
      </c>
      <c r="B281" s="626" t="s">
        <v>5629</v>
      </c>
      <c r="C281" s="626" t="s">
        <v>5737</v>
      </c>
      <c r="D281" s="626" t="s">
        <v>5950</v>
      </c>
      <c r="E281" s="626" t="s">
        <v>5951</v>
      </c>
      <c r="F281" s="629"/>
      <c r="G281" s="629"/>
      <c r="H281" s="629"/>
      <c r="I281" s="629"/>
      <c r="J281" s="629"/>
      <c r="K281" s="629"/>
      <c r="L281" s="629"/>
      <c r="M281" s="629"/>
      <c r="N281" s="629">
        <v>1</v>
      </c>
      <c r="O281" s="629">
        <v>91799</v>
      </c>
      <c r="P281" s="642"/>
      <c r="Q281" s="630">
        <v>91799</v>
      </c>
    </row>
    <row r="282" spans="1:17" ht="14.4" customHeight="1" x14ac:dyDescent="0.3">
      <c r="A282" s="625" t="s">
        <v>535</v>
      </c>
      <c r="B282" s="626" t="s">
        <v>5629</v>
      </c>
      <c r="C282" s="626" t="s">
        <v>5737</v>
      </c>
      <c r="D282" s="626" t="s">
        <v>5952</v>
      </c>
      <c r="E282" s="626" t="s">
        <v>5953</v>
      </c>
      <c r="F282" s="629">
        <v>4</v>
      </c>
      <c r="G282" s="629">
        <v>17178.400000000001</v>
      </c>
      <c r="H282" s="629">
        <v>1</v>
      </c>
      <c r="I282" s="629">
        <v>4294.6000000000004</v>
      </c>
      <c r="J282" s="629"/>
      <c r="K282" s="629"/>
      <c r="L282" s="629"/>
      <c r="M282" s="629"/>
      <c r="N282" s="629"/>
      <c r="O282" s="629"/>
      <c r="P282" s="642"/>
      <c r="Q282" s="630"/>
    </row>
    <row r="283" spans="1:17" ht="14.4" customHeight="1" x14ac:dyDescent="0.3">
      <c r="A283" s="625" t="s">
        <v>535</v>
      </c>
      <c r="B283" s="626" t="s">
        <v>5629</v>
      </c>
      <c r="C283" s="626" t="s">
        <v>5737</v>
      </c>
      <c r="D283" s="626" t="s">
        <v>5954</v>
      </c>
      <c r="E283" s="626" t="s">
        <v>5955</v>
      </c>
      <c r="F283" s="629">
        <v>1</v>
      </c>
      <c r="G283" s="629">
        <v>58165</v>
      </c>
      <c r="H283" s="629">
        <v>1</v>
      </c>
      <c r="I283" s="629">
        <v>58165</v>
      </c>
      <c r="J283" s="629">
        <v>1</v>
      </c>
      <c r="K283" s="629">
        <v>58165</v>
      </c>
      <c r="L283" s="629">
        <v>1</v>
      </c>
      <c r="M283" s="629">
        <v>58165</v>
      </c>
      <c r="N283" s="629"/>
      <c r="O283" s="629"/>
      <c r="P283" s="642"/>
      <c r="Q283" s="630"/>
    </row>
    <row r="284" spans="1:17" ht="14.4" customHeight="1" x14ac:dyDescent="0.3">
      <c r="A284" s="625" t="s">
        <v>535</v>
      </c>
      <c r="B284" s="626" t="s">
        <v>5629</v>
      </c>
      <c r="C284" s="626" t="s">
        <v>5737</v>
      </c>
      <c r="D284" s="626" t="s">
        <v>5956</v>
      </c>
      <c r="E284" s="626" t="s">
        <v>5957</v>
      </c>
      <c r="F284" s="629"/>
      <c r="G284" s="629"/>
      <c r="H284" s="629"/>
      <c r="I284" s="629"/>
      <c r="J284" s="629">
        <v>23</v>
      </c>
      <c r="K284" s="629">
        <v>1665685.0699999998</v>
      </c>
      <c r="L284" s="629"/>
      <c r="M284" s="629">
        <v>72421.09</v>
      </c>
      <c r="N284" s="629">
        <v>17</v>
      </c>
      <c r="O284" s="629">
        <v>1231158.5299999998</v>
      </c>
      <c r="P284" s="642"/>
      <c r="Q284" s="630">
        <v>72421.089999999982</v>
      </c>
    </row>
    <row r="285" spans="1:17" ht="14.4" customHeight="1" x14ac:dyDescent="0.3">
      <c r="A285" s="625" t="s">
        <v>535</v>
      </c>
      <c r="B285" s="626" t="s">
        <v>5629</v>
      </c>
      <c r="C285" s="626" t="s">
        <v>5737</v>
      </c>
      <c r="D285" s="626" t="s">
        <v>5958</v>
      </c>
      <c r="E285" s="626" t="s">
        <v>5959</v>
      </c>
      <c r="F285" s="629"/>
      <c r="G285" s="629"/>
      <c r="H285" s="629"/>
      <c r="I285" s="629"/>
      <c r="J285" s="629"/>
      <c r="K285" s="629"/>
      <c r="L285" s="629"/>
      <c r="M285" s="629"/>
      <c r="N285" s="629">
        <v>1</v>
      </c>
      <c r="O285" s="629">
        <v>53000.05</v>
      </c>
      <c r="P285" s="642"/>
      <c r="Q285" s="630">
        <v>53000.05</v>
      </c>
    </row>
    <row r="286" spans="1:17" ht="14.4" customHeight="1" x14ac:dyDescent="0.3">
      <c r="A286" s="625" t="s">
        <v>535</v>
      </c>
      <c r="B286" s="626" t="s">
        <v>5629</v>
      </c>
      <c r="C286" s="626" t="s">
        <v>5737</v>
      </c>
      <c r="D286" s="626" t="s">
        <v>5960</v>
      </c>
      <c r="E286" s="626" t="s">
        <v>5757</v>
      </c>
      <c r="F286" s="629"/>
      <c r="G286" s="629"/>
      <c r="H286" s="629"/>
      <c r="I286" s="629"/>
      <c r="J286" s="629"/>
      <c r="K286" s="629"/>
      <c r="L286" s="629"/>
      <c r="M286" s="629"/>
      <c r="N286" s="629">
        <v>1</v>
      </c>
      <c r="O286" s="629">
        <v>87846.78</v>
      </c>
      <c r="P286" s="642"/>
      <c r="Q286" s="630">
        <v>87846.78</v>
      </c>
    </row>
    <row r="287" spans="1:17" ht="14.4" customHeight="1" x14ac:dyDescent="0.3">
      <c r="A287" s="625" t="s">
        <v>535</v>
      </c>
      <c r="B287" s="626" t="s">
        <v>5629</v>
      </c>
      <c r="C287" s="626" t="s">
        <v>5737</v>
      </c>
      <c r="D287" s="626" t="s">
        <v>5961</v>
      </c>
      <c r="E287" s="626" t="s">
        <v>5962</v>
      </c>
      <c r="F287" s="629">
        <v>1</v>
      </c>
      <c r="G287" s="629">
        <v>1380</v>
      </c>
      <c r="H287" s="629">
        <v>1</v>
      </c>
      <c r="I287" s="629">
        <v>1380</v>
      </c>
      <c r="J287" s="629"/>
      <c r="K287" s="629"/>
      <c r="L287" s="629"/>
      <c r="M287" s="629"/>
      <c r="N287" s="629"/>
      <c r="O287" s="629"/>
      <c r="P287" s="642"/>
      <c r="Q287" s="630"/>
    </row>
    <row r="288" spans="1:17" ht="14.4" customHeight="1" x14ac:dyDescent="0.3">
      <c r="A288" s="625" t="s">
        <v>535</v>
      </c>
      <c r="B288" s="626" t="s">
        <v>5629</v>
      </c>
      <c r="C288" s="626" t="s">
        <v>5737</v>
      </c>
      <c r="D288" s="626" t="s">
        <v>5963</v>
      </c>
      <c r="E288" s="626" t="s">
        <v>5964</v>
      </c>
      <c r="F288" s="629"/>
      <c r="G288" s="629"/>
      <c r="H288" s="629"/>
      <c r="I288" s="629"/>
      <c r="J288" s="629">
        <v>2</v>
      </c>
      <c r="K288" s="629">
        <v>4356</v>
      </c>
      <c r="L288" s="629"/>
      <c r="M288" s="629">
        <v>2178</v>
      </c>
      <c r="N288" s="629"/>
      <c r="O288" s="629"/>
      <c r="P288" s="642"/>
      <c r="Q288" s="630"/>
    </row>
    <row r="289" spans="1:17" ht="14.4" customHeight="1" x14ac:dyDescent="0.3">
      <c r="A289" s="625" t="s">
        <v>535</v>
      </c>
      <c r="B289" s="626" t="s">
        <v>5629</v>
      </c>
      <c r="C289" s="626" t="s">
        <v>5462</v>
      </c>
      <c r="D289" s="626" t="s">
        <v>5965</v>
      </c>
      <c r="E289" s="626" t="s">
        <v>5966</v>
      </c>
      <c r="F289" s="629">
        <v>3497</v>
      </c>
      <c r="G289" s="629">
        <v>3384249</v>
      </c>
      <c r="H289" s="629">
        <v>1</v>
      </c>
      <c r="I289" s="629">
        <v>967.75779239348014</v>
      </c>
      <c r="J289" s="629">
        <v>4209</v>
      </c>
      <c r="K289" s="629">
        <v>4074163</v>
      </c>
      <c r="L289" s="629">
        <v>1.2038602951496773</v>
      </c>
      <c r="M289" s="629">
        <v>967.96459966737939</v>
      </c>
      <c r="N289" s="629">
        <v>3200</v>
      </c>
      <c r="O289" s="629">
        <v>3171074</v>
      </c>
      <c r="P289" s="642">
        <v>0.93700965856826723</v>
      </c>
      <c r="Q289" s="630">
        <v>990.96062500000005</v>
      </c>
    </row>
    <row r="290" spans="1:17" ht="14.4" customHeight="1" x14ac:dyDescent="0.3">
      <c r="A290" s="625" t="s">
        <v>535</v>
      </c>
      <c r="B290" s="626" t="s">
        <v>5629</v>
      </c>
      <c r="C290" s="626" t="s">
        <v>5462</v>
      </c>
      <c r="D290" s="626" t="s">
        <v>5967</v>
      </c>
      <c r="E290" s="626" t="s">
        <v>5968</v>
      </c>
      <c r="F290" s="629"/>
      <c r="G290" s="629"/>
      <c r="H290" s="629"/>
      <c r="I290" s="629"/>
      <c r="J290" s="629">
        <v>3</v>
      </c>
      <c r="K290" s="629">
        <v>828</v>
      </c>
      <c r="L290" s="629"/>
      <c r="M290" s="629">
        <v>276</v>
      </c>
      <c r="N290" s="629"/>
      <c r="O290" s="629"/>
      <c r="P290" s="642"/>
      <c r="Q290" s="630"/>
    </row>
    <row r="291" spans="1:17" ht="14.4" customHeight="1" x14ac:dyDescent="0.3">
      <c r="A291" s="625" t="s">
        <v>535</v>
      </c>
      <c r="B291" s="626" t="s">
        <v>5629</v>
      </c>
      <c r="C291" s="626" t="s">
        <v>5462</v>
      </c>
      <c r="D291" s="626" t="s">
        <v>5969</v>
      </c>
      <c r="E291" s="626" t="s">
        <v>5970</v>
      </c>
      <c r="F291" s="629">
        <v>12</v>
      </c>
      <c r="G291" s="629">
        <v>10200</v>
      </c>
      <c r="H291" s="629">
        <v>1</v>
      </c>
      <c r="I291" s="629">
        <v>850</v>
      </c>
      <c r="J291" s="629">
        <v>12</v>
      </c>
      <c r="K291" s="629">
        <v>10222</v>
      </c>
      <c r="L291" s="629">
        <v>1.0021568627450981</v>
      </c>
      <c r="M291" s="629">
        <v>851.83333333333337</v>
      </c>
      <c r="N291" s="629">
        <v>1</v>
      </c>
      <c r="O291" s="629">
        <v>703</v>
      </c>
      <c r="P291" s="642">
        <v>6.8921568627450983E-2</v>
      </c>
      <c r="Q291" s="630">
        <v>703</v>
      </c>
    </row>
    <row r="292" spans="1:17" ht="14.4" customHeight="1" x14ac:dyDescent="0.3">
      <c r="A292" s="625" t="s">
        <v>535</v>
      </c>
      <c r="B292" s="626" t="s">
        <v>5629</v>
      </c>
      <c r="C292" s="626" t="s">
        <v>5462</v>
      </c>
      <c r="D292" s="626" t="s">
        <v>5971</v>
      </c>
      <c r="E292" s="626" t="s">
        <v>5972</v>
      </c>
      <c r="F292" s="629">
        <v>69</v>
      </c>
      <c r="G292" s="629">
        <v>12627</v>
      </c>
      <c r="H292" s="629">
        <v>1</v>
      </c>
      <c r="I292" s="629">
        <v>183</v>
      </c>
      <c r="J292" s="629">
        <v>92</v>
      </c>
      <c r="K292" s="629">
        <v>17014</v>
      </c>
      <c r="L292" s="629">
        <v>1.3474301100815713</v>
      </c>
      <c r="M292" s="629">
        <v>184.93478260869566</v>
      </c>
      <c r="N292" s="629">
        <v>82</v>
      </c>
      <c r="O292" s="629">
        <v>15170</v>
      </c>
      <c r="P292" s="642">
        <v>1.2013938385998257</v>
      </c>
      <c r="Q292" s="630">
        <v>185</v>
      </c>
    </row>
    <row r="293" spans="1:17" ht="14.4" customHeight="1" x14ac:dyDescent="0.3">
      <c r="A293" s="625" t="s">
        <v>535</v>
      </c>
      <c r="B293" s="626" t="s">
        <v>5629</v>
      </c>
      <c r="C293" s="626" t="s">
        <v>5462</v>
      </c>
      <c r="D293" s="626" t="s">
        <v>5469</v>
      </c>
      <c r="E293" s="626" t="s">
        <v>5470</v>
      </c>
      <c r="F293" s="629">
        <v>13</v>
      </c>
      <c r="G293" s="629">
        <v>975</v>
      </c>
      <c r="H293" s="629">
        <v>1</v>
      </c>
      <c r="I293" s="629">
        <v>75</v>
      </c>
      <c r="J293" s="629">
        <v>41</v>
      </c>
      <c r="K293" s="629">
        <v>3075</v>
      </c>
      <c r="L293" s="629">
        <v>3.1538461538461537</v>
      </c>
      <c r="M293" s="629">
        <v>75</v>
      </c>
      <c r="N293" s="629">
        <v>26</v>
      </c>
      <c r="O293" s="629">
        <v>2106</v>
      </c>
      <c r="P293" s="642">
        <v>2.16</v>
      </c>
      <c r="Q293" s="630">
        <v>81</v>
      </c>
    </row>
    <row r="294" spans="1:17" ht="14.4" customHeight="1" x14ac:dyDescent="0.3">
      <c r="A294" s="625" t="s">
        <v>535</v>
      </c>
      <c r="B294" s="626" t="s">
        <v>5629</v>
      </c>
      <c r="C294" s="626" t="s">
        <v>5462</v>
      </c>
      <c r="D294" s="626" t="s">
        <v>5473</v>
      </c>
      <c r="E294" s="626" t="s">
        <v>5474</v>
      </c>
      <c r="F294" s="629">
        <v>364</v>
      </c>
      <c r="G294" s="629">
        <v>243516</v>
      </c>
      <c r="H294" s="629">
        <v>1</v>
      </c>
      <c r="I294" s="629">
        <v>669</v>
      </c>
      <c r="J294" s="629">
        <v>428</v>
      </c>
      <c r="K294" s="629">
        <v>287184</v>
      </c>
      <c r="L294" s="629">
        <v>1.1793229192332331</v>
      </c>
      <c r="M294" s="629">
        <v>670.99065420560748</v>
      </c>
      <c r="N294" s="629">
        <v>17</v>
      </c>
      <c r="O294" s="629">
        <v>10965</v>
      </c>
      <c r="P294" s="642">
        <v>4.5027842113043906E-2</v>
      </c>
      <c r="Q294" s="630">
        <v>645</v>
      </c>
    </row>
    <row r="295" spans="1:17" ht="14.4" customHeight="1" x14ac:dyDescent="0.3">
      <c r="A295" s="625" t="s">
        <v>535</v>
      </c>
      <c r="B295" s="626" t="s">
        <v>5629</v>
      </c>
      <c r="C295" s="626" t="s">
        <v>5462</v>
      </c>
      <c r="D295" s="626" t="s">
        <v>5475</v>
      </c>
      <c r="E295" s="626" t="s">
        <v>5476</v>
      </c>
      <c r="F295" s="629">
        <v>85</v>
      </c>
      <c r="G295" s="629">
        <v>30005</v>
      </c>
      <c r="H295" s="629">
        <v>1</v>
      </c>
      <c r="I295" s="629">
        <v>353</v>
      </c>
      <c r="J295" s="629">
        <v>81</v>
      </c>
      <c r="K295" s="629">
        <v>28755</v>
      </c>
      <c r="L295" s="629">
        <v>0.9583402766205632</v>
      </c>
      <c r="M295" s="629">
        <v>355</v>
      </c>
      <c r="N295" s="629">
        <v>4</v>
      </c>
      <c r="O295" s="629">
        <v>1308</v>
      </c>
      <c r="P295" s="642">
        <v>4.3592734544242624E-2</v>
      </c>
      <c r="Q295" s="630">
        <v>327</v>
      </c>
    </row>
    <row r="296" spans="1:17" ht="14.4" customHeight="1" x14ac:dyDescent="0.3">
      <c r="A296" s="625" t="s">
        <v>535</v>
      </c>
      <c r="B296" s="626" t="s">
        <v>5629</v>
      </c>
      <c r="C296" s="626" t="s">
        <v>5462</v>
      </c>
      <c r="D296" s="626" t="s">
        <v>5573</v>
      </c>
      <c r="E296" s="626" t="s">
        <v>5574</v>
      </c>
      <c r="F296" s="629">
        <v>81</v>
      </c>
      <c r="G296" s="629">
        <v>718065</v>
      </c>
      <c r="H296" s="629">
        <v>1</v>
      </c>
      <c r="I296" s="629">
        <v>8865</v>
      </c>
      <c r="J296" s="629">
        <v>110</v>
      </c>
      <c r="K296" s="629">
        <v>975590</v>
      </c>
      <c r="L296" s="629">
        <v>1.3586374492559865</v>
      </c>
      <c r="M296" s="629">
        <v>8869</v>
      </c>
      <c r="N296" s="629">
        <v>15</v>
      </c>
      <c r="O296" s="629">
        <v>133100</v>
      </c>
      <c r="P296" s="642">
        <v>0.18535926413346981</v>
      </c>
      <c r="Q296" s="630">
        <v>8873.3333333333339</v>
      </c>
    </row>
    <row r="297" spans="1:17" ht="14.4" customHeight="1" x14ac:dyDescent="0.3">
      <c r="A297" s="625" t="s">
        <v>535</v>
      </c>
      <c r="B297" s="626" t="s">
        <v>5629</v>
      </c>
      <c r="C297" s="626" t="s">
        <v>5462</v>
      </c>
      <c r="D297" s="626" t="s">
        <v>5575</v>
      </c>
      <c r="E297" s="626" t="s">
        <v>5576</v>
      </c>
      <c r="F297" s="629">
        <v>1925</v>
      </c>
      <c r="G297" s="629">
        <v>1386000</v>
      </c>
      <c r="H297" s="629">
        <v>1</v>
      </c>
      <c r="I297" s="629">
        <v>720</v>
      </c>
      <c r="J297" s="629">
        <v>2227</v>
      </c>
      <c r="K297" s="629">
        <v>1607866</v>
      </c>
      <c r="L297" s="629">
        <v>1.160076479076479</v>
      </c>
      <c r="M297" s="629">
        <v>721.98742703188145</v>
      </c>
      <c r="N297" s="629">
        <v>227</v>
      </c>
      <c r="O297" s="629">
        <v>164575</v>
      </c>
      <c r="P297" s="642">
        <v>0.11874098124098124</v>
      </c>
      <c r="Q297" s="630">
        <v>725</v>
      </c>
    </row>
    <row r="298" spans="1:17" ht="14.4" customHeight="1" x14ac:dyDescent="0.3">
      <c r="A298" s="625" t="s">
        <v>535</v>
      </c>
      <c r="B298" s="626" t="s">
        <v>5629</v>
      </c>
      <c r="C298" s="626" t="s">
        <v>5462</v>
      </c>
      <c r="D298" s="626" t="s">
        <v>5973</v>
      </c>
      <c r="E298" s="626" t="s">
        <v>5974</v>
      </c>
      <c r="F298" s="629">
        <v>5</v>
      </c>
      <c r="G298" s="629">
        <v>6035</v>
      </c>
      <c r="H298" s="629">
        <v>1</v>
      </c>
      <c r="I298" s="629">
        <v>1207</v>
      </c>
      <c r="J298" s="629">
        <v>5</v>
      </c>
      <c r="K298" s="629">
        <v>6045</v>
      </c>
      <c r="L298" s="629">
        <v>1.0016570008285004</v>
      </c>
      <c r="M298" s="629">
        <v>1209</v>
      </c>
      <c r="N298" s="629">
        <v>2</v>
      </c>
      <c r="O298" s="629">
        <v>2422</v>
      </c>
      <c r="P298" s="642">
        <v>0.40132560066280032</v>
      </c>
      <c r="Q298" s="630">
        <v>1211</v>
      </c>
    </row>
    <row r="299" spans="1:17" ht="14.4" customHeight="1" x14ac:dyDescent="0.3">
      <c r="A299" s="625" t="s">
        <v>535</v>
      </c>
      <c r="B299" s="626" t="s">
        <v>5629</v>
      </c>
      <c r="C299" s="626" t="s">
        <v>5462</v>
      </c>
      <c r="D299" s="626" t="s">
        <v>5577</v>
      </c>
      <c r="E299" s="626" t="s">
        <v>5578</v>
      </c>
      <c r="F299" s="629">
        <v>10</v>
      </c>
      <c r="G299" s="629">
        <v>2990</v>
      </c>
      <c r="H299" s="629">
        <v>1</v>
      </c>
      <c r="I299" s="629">
        <v>299</v>
      </c>
      <c r="J299" s="629">
        <v>11</v>
      </c>
      <c r="K299" s="629">
        <v>3311</v>
      </c>
      <c r="L299" s="629">
        <v>1.1073578595317726</v>
      </c>
      <c r="M299" s="629">
        <v>301</v>
      </c>
      <c r="N299" s="629">
        <v>4</v>
      </c>
      <c r="O299" s="629">
        <v>1208</v>
      </c>
      <c r="P299" s="642">
        <v>0.40401337792642139</v>
      </c>
      <c r="Q299" s="630">
        <v>302</v>
      </c>
    </row>
    <row r="300" spans="1:17" ht="14.4" customHeight="1" x14ac:dyDescent="0.3">
      <c r="A300" s="625" t="s">
        <v>535</v>
      </c>
      <c r="B300" s="626" t="s">
        <v>5629</v>
      </c>
      <c r="C300" s="626" t="s">
        <v>5462</v>
      </c>
      <c r="D300" s="626" t="s">
        <v>5975</v>
      </c>
      <c r="E300" s="626" t="s">
        <v>5976</v>
      </c>
      <c r="F300" s="629">
        <v>1</v>
      </c>
      <c r="G300" s="629">
        <v>431</v>
      </c>
      <c r="H300" s="629">
        <v>1</v>
      </c>
      <c r="I300" s="629">
        <v>431</v>
      </c>
      <c r="J300" s="629">
        <v>7</v>
      </c>
      <c r="K300" s="629">
        <v>3045</v>
      </c>
      <c r="L300" s="629">
        <v>7.064965197215777</v>
      </c>
      <c r="M300" s="629">
        <v>435</v>
      </c>
      <c r="N300" s="629"/>
      <c r="O300" s="629"/>
      <c r="P300" s="642"/>
      <c r="Q300" s="630"/>
    </row>
    <row r="301" spans="1:17" ht="14.4" customHeight="1" x14ac:dyDescent="0.3">
      <c r="A301" s="625" t="s">
        <v>535</v>
      </c>
      <c r="B301" s="626" t="s">
        <v>5629</v>
      </c>
      <c r="C301" s="626" t="s">
        <v>5462</v>
      </c>
      <c r="D301" s="626" t="s">
        <v>5977</v>
      </c>
      <c r="E301" s="626" t="s">
        <v>5978</v>
      </c>
      <c r="F301" s="629">
        <v>1</v>
      </c>
      <c r="G301" s="629">
        <v>630</v>
      </c>
      <c r="H301" s="629">
        <v>1</v>
      </c>
      <c r="I301" s="629">
        <v>630</v>
      </c>
      <c r="J301" s="629"/>
      <c r="K301" s="629"/>
      <c r="L301" s="629"/>
      <c r="M301" s="629"/>
      <c r="N301" s="629"/>
      <c r="O301" s="629"/>
      <c r="P301" s="642"/>
      <c r="Q301" s="630"/>
    </row>
    <row r="302" spans="1:17" ht="14.4" customHeight="1" x14ac:dyDescent="0.3">
      <c r="A302" s="625" t="s">
        <v>535</v>
      </c>
      <c r="B302" s="626" t="s">
        <v>5629</v>
      </c>
      <c r="C302" s="626" t="s">
        <v>5462</v>
      </c>
      <c r="D302" s="626" t="s">
        <v>5979</v>
      </c>
      <c r="E302" s="626" t="s">
        <v>5507</v>
      </c>
      <c r="F302" s="629">
        <v>2</v>
      </c>
      <c r="G302" s="629">
        <v>492</v>
      </c>
      <c r="H302" s="629">
        <v>1</v>
      </c>
      <c r="I302" s="629">
        <v>246</v>
      </c>
      <c r="J302" s="629">
        <v>1</v>
      </c>
      <c r="K302" s="629">
        <v>247</v>
      </c>
      <c r="L302" s="629">
        <v>0.50203252032520329</v>
      </c>
      <c r="M302" s="629">
        <v>247</v>
      </c>
      <c r="N302" s="629">
        <v>1</v>
      </c>
      <c r="O302" s="629">
        <v>247</v>
      </c>
      <c r="P302" s="642">
        <v>0.50203252032520329</v>
      </c>
      <c r="Q302" s="630">
        <v>247</v>
      </c>
    </row>
    <row r="303" spans="1:17" ht="14.4" customHeight="1" x14ac:dyDescent="0.3">
      <c r="A303" s="625" t="s">
        <v>535</v>
      </c>
      <c r="B303" s="626" t="s">
        <v>5629</v>
      </c>
      <c r="C303" s="626" t="s">
        <v>5462</v>
      </c>
      <c r="D303" s="626" t="s">
        <v>5514</v>
      </c>
      <c r="E303" s="626" t="s">
        <v>5507</v>
      </c>
      <c r="F303" s="629">
        <v>38</v>
      </c>
      <c r="G303" s="629">
        <v>6574</v>
      </c>
      <c r="H303" s="629">
        <v>1</v>
      </c>
      <c r="I303" s="629">
        <v>173</v>
      </c>
      <c r="J303" s="629">
        <v>67</v>
      </c>
      <c r="K303" s="629">
        <v>11658</v>
      </c>
      <c r="L303" s="629">
        <v>1.7733495588682688</v>
      </c>
      <c r="M303" s="629">
        <v>174</v>
      </c>
      <c r="N303" s="629"/>
      <c r="O303" s="629"/>
      <c r="P303" s="642"/>
      <c r="Q303" s="630"/>
    </row>
    <row r="304" spans="1:17" ht="14.4" customHeight="1" x14ac:dyDescent="0.3">
      <c r="A304" s="625" t="s">
        <v>535</v>
      </c>
      <c r="B304" s="626" t="s">
        <v>5629</v>
      </c>
      <c r="C304" s="626" t="s">
        <v>5462</v>
      </c>
      <c r="D304" s="626" t="s">
        <v>5516</v>
      </c>
      <c r="E304" s="626" t="s">
        <v>5517</v>
      </c>
      <c r="F304" s="629"/>
      <c r="G304" s="629"/>
      <c r="H304" s="629"/>
      <c r="I304" s="629"/>
      <c r="J304" s="629">
        <v>2</v>
      </c>
      <c r="K304" s="629">
        <v>720</v>
      </c>
      <c r="L304" s="629"/>
      <c r="M304" s="629">
        <v>360</v>
      </c>
      <c r="N304" s="629">
        <v>56</v>
      </c>
      <c r="O304" s="629">
        <v>19264</v>
      </c>
      <c r="P304" s="642"/>
      <c r="Q304" s="630">
        <v>344</v>
      </c>
    </row>
    <row r="305" spans="1:17" ht="14.4" customHeight="1" x14ac:dyDescent="0.3">
      <c r="A305" s="625" t="s">
        <v>535</v>
      </c>
      <c r="B305" s="626" t="s">
        <v>5629</v>
      </c>
      <c r="C305" s="626" t="s">
        <v>5462</v>
      </c>
      <c r="D305" s="626" t="s">
        <v>5553</v>
      </c>
      <c r="E305" s="626" t="s">
        <v>5554</v>
      </c>
      <c r="F305" s="629">
        <v>346</v>
      </c>
      <c r="G305" s="629">
        <v>85808</v>
      </c>
      <c r="H305" s="629">
        <v>1</v>
      </c>
      <c r="I305" s="629">
        <v>248</v>
      </c>
      <c r="J305" s="629">
        <v>411</v>
      </c>
      <c r="K305" s="629">
        <v>102339</v>
      </c>
      <c r="L305" s="629">
        <v>1.1926510348685437</v>
      </c>
      <c r="M305" s="629">
        <v>249</v>
      </c>
      <c r="N305" s="629">
        <v>104</v>
      </c>
      <c r="O305" s="629">
        <v>24128</v>
      </c>
      <c r="P305" s="642">
        <v>0.28118590341226923</v>
      </c>
      <c r="Q305" s="630">
        <v>232</v>
      </c>
    </row>
    <row r="306" spans="1:17" ht="14.4" customHeight="1" x14ac:dyDescent="0.3">
      <c r="A306" s="625" t="s">
        <v>535</v>
      </c>
      <c r="B306" s="626" t="s">
        <v>5629</v>
      </c>
      <c r="C306" s="626" t="s">
        <v>5462</v>
      </c>
      <c r="D306" s="626" t="s">
        <v>5588</v>
      </c>
      <c r="E306" s="626" t="s">
        <v>5589</v>
      </c>
      <c r="F306" s="629">
        <v>1</v>
      </c>
      <c r="G306" s="629">
        <v>2665</v>
      </c>
      <c r="H306" s="629">
        <v>1</v>
      </c>
      <c r="I306" s="629">
        <v>2665</v>
      </c>
      <c r="J306" s="629"/>
      <c r="K306" s="629"/>
      <c r="L306" s="629"/>
      <c r="M306" s="629"/>
      <c r="N306" s="629"/>
      <c r="O306" s="629"/>
      <c r="P306" s="642"/>
      <c r="Q306" s="630"/>
    </row>
    <row r="307" spans="1:17" ht="14.4" customHeight="1" x14ac:dyDescent="0.3">
      <c r="A307" s="625" t="s">
        <v>535</v>
      </c>
      <c r="B307" s="626" t="s">
        <v>5629</v>
      </c>
      <c r="C307" s="626" t="s">
        <v>5462</v>
      </c>
      <c r="D307" s="626" t="s">
        <v>5980</v>
      </c>
      <c r="E307" s="626" t="s">
        <v>5981</v>
      </c>
      <c r="F307" s="629">
        <v>1</v>
      </c>
      <c r="G307" s="629">
        <v>5905</v>
      </c>
      <c r="H307" s="629">
        <v>1</v>
      </c>
      <c r="I307" s="629">
        <v>5905</v>
      </c>
      <c r="J307" s="629"/>
      <c r="K307" s="629"/>
      <c r="L307" s="629"/>
      <c r="M307" s="629"/>
      <c r="N307" s="629"/>
      <c r="O307" s="629"/>
      <c r="P307" s="642"/>
      <c r="Q307" s="630"/>
    </row>
    <row r="308" spans="1:17" ht="14.4" customHeight="1" x14ac:dyDescent="0.3">
      <c r="A308" s="625" t="s">
        <v>535</v>
      </c>
      <c r="B308" s="626" t="s">
        <v>5629</v>
      </c>
      <c r="C308" s="626" t="s">
        <v>5462</v>
      </c>
      <c r="D308" s="626" t="s">
        <v>5982</v>
      </c>
      <c r="E308" s="626" t="s">
        <v>5983</v>
      </c>
      <c r="F308" s="629">
        <v>1</v>
      </c>
      <c r="G308" s="629">
        <v>3465</v>
      </c>
      <c r="H308" s="629">
        <v>1</v>
      </c>
      <c r="I308" s="629">
        <v>3465</v>
      </c>
      <c r="J308" s="629"/>
      <c r="K308" s="629"/>
      <c r="L308" s="629"/>
      <c r="M308" s="629"/>
      <c r="N308" s="629"/>
      <c r="O308" s="629"/>
      <c r="P308" s="642"/>
      <c r="Q308" s="630"/>
    </row>
    <row r="309" spans="1:17" ht="14.4" customHeight="1" x14ac:dyDescent="0.3">
      <c r="A309" s="625" t="s">
        <v>535</v>
      </c>
      <c r="B309" s="626" t="s">
        <v>5629</v>
      </c>
      <c r="C309" s="626" t="s">
        <v>5462</v>
      </c>
      <c r="D309" s="626" t="s">
        <v>5984</v>
      </c>
      <c r="E309" s="626" t="s">
        <v>5985</v>
      </c>
      <c r="F309" s="629"/>
      <c r="G309" s="629"/>
      <c r="H309" s="629"/>
      <c r="I309" s="629"/>
      <c r="J309" s="629">
        <v>1</v>
      </c>
      <c r="K309" s="629">
        <v>5148</v>
      </c>
      <c r="L309" s="629"/>
      <c r="M309" s="629">
        <v>5148</v>
      </c>
      <c r="N309" s="629"/>
      <c r="O309" s="629"/>
      <c r="P309" s="642"/>
      <c r="Q309" s="630"/>
    </row>
    <row r="310" spans="1:17" ht="14.4" customHeight="1" x14ac:dyDescent="0.3">
      <c r="A310" s="625" t="s">
        <v>535</v>
      </c>
      <c r="B310" s="626" t="s">
        <v>5629</v>
      </c>
      <c r="C310" s="626" t="s">
        <v>5462</v>
      </c>
      <c r="D310" s="626" t="s">
        <v>5522</v>
      </c>
      <c r="E310" s="626" t="s">
        <v>5523</v>
      </c>
      <c r="F310" s="629">
        <v>12</v>
      </c>
      <c r="G310" s="629">
        <v>5136</v>
      </c>
      <c r="H310" s="629">
        <v>1</v>
      </c>
      <c r="I310" s="629">
        <v>428</v>
      </c>
      <c r="J310" s="629">
        <v>15</v>
      </c>
      <c r="K310" s="629">
        <v>6435</v>
      </c>
      <c r="L310" s="629">
        <v>1.2529205607476634</v>
      </c>
      <c r="M310" s="629">
        <v>429</v>
      </c>
      <c r="N310" s="629">
        <v>17</v>
      </c>
      <c r="O310" s="629">
        <v>7325</v>
      </c>
      <c r="P310" s="642">
        <v>1.4262071651090342</v>
      </c>
      <c r="Q310" s="630">
        <v>430.88235294117646</v>
      </c>
    </row>
    <row r="311" spans="1:17" ht="14.4" customHeight="1" x14ac:dyDescent="0.3">
      <c r="A311" s="625" t="s">
        <v>535</v>
      </c>
      <c r="B311" s="626" t="s">
        <v>5629</v>
      </c>
      <c r="C311" s="626" t="s">
        <v>5462</v>
      </c>
      <c r="D311" s="626" t="s">
        <v>5986</v>
      </c>
      <c r="E311" s="626" t="s">
        <v>5987</v>
      </c>
      <c r="F311" s="629">
        <v>11</v>
      </c>
      <c r="G311" s="629">
        <v>9240</v>
      </c>
      <c r="H311" s="629">
        <v>1</v>
      </c>
      <c r="I311" s="629">
        <v>840</v>
      </c>
      <c r="J311" s="629">
        <v>70</v>
      </c>
      <c r="K311" s="629">
        <v>58940</v>
      </c>
      <c r="L311" s="629">
        <v>6.3787878787878789</v>
      </c>
      <c r="M311" s="629">
        <v>842</v>
      </c>
      <c r="N311" s="629">
        <v>63</v>
      </c>
      <c r="O311" s="629">
        <v>53220</v>
      </c>
      <c r="P311" s="642">
        <v>5.7597402597402594</v>
      </c>
      <c r="Q311" s="630">
        <v>844.76190476190482</v>
      </c>
    </row>
    <row r="312" spans="1:17" ht="14.4" customHeight="1" x14ac:dyDescent="0.3">
      <c r="A312" s="625" t="s">
        <v>535</v>
      </c>
      <c r="B312" s="626" t="s">
        <v>5629</v>
      </c>
      <c r="C312" s="626" t="s">
        <v>5462</v>
      </c>
      <c r="D312" s="626" t="s">
        <v>5593</v>
      </c>
      <c r="E312" s="626" t="s">
        <v>5594</v>
      </c>
      <c r="F312" s="629"/>
      <c r="G312" s="629"/>
      <c r="H312" s="629"/>
      <c r="I312" s="629"/>
      <c r="J312" s="629">
        <v>3</v>
      </c>
      <c r="K312" s="629">
        <v>27000</v>
      </c>
      <c r="L312" s="629"/>
      <c r="M312" s="629">
        <v>9000</v>
      </c>
      <c r="N312" s="629">
        <v>2</v>
      </c>
      <c r="O312" s="629">
        <v>18068</v>
      </c>
      <c r="P312" s="642"/>
      <c r="Q312" s="630">
        <v>9034</v>
      </c>
    </row>
    <row r="313" spans="1:17" ht="14.4" customHeight="1" x14ac:dyDescent="0.3">
      <c r="A313" s="625" t="s">
        <v>535</v>
      </c>
      <c r="B313" s="626" t="s">
        <v>5629</v>
      </c>
      <c r="C313" s="626" t="s">
        <v>5462</v>
      </c>
      <c r="D313" s="626" t="s">
        <v>5988</v>
      </c>
      <c r="E313" s="626" t="s">
        <v>5989</v>
      </c>
      <c r="F313" s="629">
        <v>2</v>
      </c>
      <c r="G313" s="629">
        <v>13506</v>
      </c>
      <c r="H313" s="629">
        <v>1</v>
      </c>
      <c r="I313" s="629">
        <v>6753</v>
      </c>
      <c r="J313" s="629"/>
      <c r="K313" s="629"/>
      <c r="L313" s="629"/>
      <c r="M313" s="629"/>
      <c r="N313" s="629"/>
      <c r="O313" s="629"/>
      <c r="P313" s="642"/>
      <c r="Q313" s="630"/>
    </row>
    <row r="314" spans="1:17" ht="14.4" customHeight="1" x14ac:dyDescent="0.3">
      <c r="A314" s="625" t="s">
        <v>535</v>
      </c>
      <c r="B314" s="626" t="s">
        <v>5629</v>
      </c>
      <c r="C314" s="626" t="s">
        <v>5462</v>
      </c>
      <c r="D314" s="626" t="s">
        <v>5595</v>
      </c>
      <c r="E314" s="626" t="s">
        <v>5596</v>
      </c>
      <c r="F314" s="629">
        <v>1</v>
      </c>
      <c r="G314" s="629">
        <v>4576</v>
      </c>
      <c r="H314" s="629">
        <v>1</v>
      </c>
      <c r="I314" s="629">
        <v>4576</v>
      </c>
      <c r="J314" s="629"/>
      <c r="K314" s="629"/>
      <c r="L314" s="629"/>
      <c r="M314" s="629"/>
      <c r="N314" s="629">
        <v>1</v>
      </c>
      <c r="O314" s="629">
        <v>4617</v>
      </c>
      <c r="P314" s="642">
        <v>1.0089597902097902</v>
      </c>
      <c r="Q314" s="630">
        <v>4617</v>
      </c>
    </row>
    <row r="315" spans="1:17" ht="14.4" customHeight="1" x14ac:dyDescent="0.3">
      <c r="A315" s="625" t="s">
        <v>535</v>
      </c>
      <c r="B315" s="626" t="s">
        <v>5629</v>
      </c>
      <c r="C315" s="626" t="s">
        <v>5462</v>
      </c>
      <c r="D315" s="626" t="s">
        <v>5990</v>
      </c>
      <c r="E315" s="626" t="s">
        <v>5991</v>
      </c>
      <c r="F315" s="629">
        <v>163</v>
      </c>
      <c r="G315" s="629">
        <v>81826</v>
      </c>
      <c r="H315" s="629">
        <v>1</v>
      </c>
      <c r="I315" s="629">
        <v>502</v>
      </c>
      <c r="J315" s="629">
        <v>231</v>
      </c>
      <c r="K315" s="629">
        <v>116649</v>
      </c>
      <c r="L315" s="629">
        <v>1.4255737785056095</v>
      </c>
      <c r="M315" s="629">
        <v>504.97402597402595</v>
      </c>
      <c r="N315" s="629">
        <v>212</v>
      </c>
      <c r="O315" s="629">
        <v>107900</v>
      </c>
      <c r="P315" s="642">
        <v>1.3186517732749983</v>
      </c>
      <c r="Q315" s="630">
        <v>508.96226415094338</v>
      </c>
    </row>
    <row r="316" spans="1:17" ht="14.4" customHeight="1" x14ac:dyDescent="0.3">
      <c r="A316" s="625" t="s">
        <v>535</v>
      </c>
      <c r="B316" s="626" t="s">
        <v>5629</v>
      </c>
      <c r="C316" s="626" t="s">
        <v>5462</v>
      </c>
      <c r="D316" s="626" t="s">
        <v>5524</v>
      </c>
      <c r="E316" s="626" t="s">
        <v>5525</v>
      </c>
      <c r="F316" s="629"/>
      <c r="G316" s="629"/>
      <c r="H316" s="629"/>
      <c r="I316" s="629"/>
      <c r="J316" s="629"/>
      <c r="K316" s="629"/>
      <c r="L316" s="629"/>
      <c r="M316" s="629"/>
      <c r="N316" s="629">
        <v>304</v>
      </c>
      <c r="O316" s="629">
        <v>104576</v>
      </c>
      <c r="P316" s="642"/>
      <c r="Q316" s="630">
        <v>344</v>
      </c>
    </row>
    <row r="317" spans="1:17" ht="14.4" customHeight="1" x14ac:dyDescent="0.3">
      <c r="A317" s="625" t="s">
        <v>535</v>
      </c>
      <c r="B317" s="626" t="s">
        <v>5629</v>
      </c>
      <c r="C317" s="626" t="s">
        <v>5462</v>
      </c>
      <c r="D317" s="626" t="s">
        <v>5555</v>
      </c>
      <c r="E317" s="626" t="s">
        <v>5556</v>
      </c>
      <c r="F317" s="629"/>
      <c r="G317" s="629"/>
      <c r="H317" s="629"/>
      <c r="I317" s="629"/>
      <c r="J317" s="629"/>
      <c r="K317" s="629"/>
      <c r="L317" s="629"/>
      <c r="M317" s="629"/>
      <c r="N317" s="629">
        <v>368</v>
      </c>
      <c r="O317" s="629">
        <v>85376</v>
      </c>
      <c r="P317" s="642"/>
      <c r="Q317" s="630">
        <v>232</v>
      </c>
    </row>
    <row r="318" spans="1:17" ht="14.4" customHeight="1" x14ac:dyDescent="0.3">
      <c r="A318" s="625" t="s">
        <v>535</v>
      </c>
      <c r="B318" s="626" t="s">
        <v>5629</v>
      </c>
      <c r="C318" s="626" t="s">
        <v>5462</v>
      </c>
      <c r="D318" s="626" t="s">
        <v>5992</v>
      </c>
      <c r="E318" s="626" t="s">
        <v>5993</v>
      </c>
      <c r="F318" s="629">
        <v>14</v>
      </c>
      <c r="G318" s="629">
        <v>177926</v>
      </c>
      <c r="H318" s="629">
        <v>1</v>
      </c>
      <c r="I318" s="629">
        <v>12709</v>
      </c>
      <c r="J318" s="629">
        <v>17</v>
      </c>
      <c r="K318" s="629">
        <v>216427</v>
      </c>
      <c r="L318" s="629">
        <v>1.2163877117453323</v>
      </c>
      <c r="M318" s="629">
        <v>12731</v>
      </c>
      <c r="N318" s="629">
        <v>14</v>
      </c>
      <c r="O318" s="629">
        <v>178640</v>
      </c>
      <c r="P318" s="642">
        <v>1.004012904241089</v>
      </c>
      <c r="Q318" s="630">
        <v>12760</v>
      </c>
    </row>
    <row r="319" spans="1:17" ht="14.4" customHeight="1" x14ac:dyDescent="0.3">
      <c r="A319" s="625" t="s">
        <v>535</v>
      </c>
      <c r="B319" s="626" t="s">
        <v>5629</v>
      </c>
      <c r="C319" s="626" t="s">
        <v>5462</v>
      </c>
      <c r="D319" s="626" t="s">
        <v>5994</v>
      </c>
      <c r="E319" s="626" t="s">
        <v>5995</v>
      </c>
      <c r="F319" s="629"/>
      <c r="G319" s="629"/>
      <c r="H319" s="629"/>
      <c r="I319" s="629"/>
      <c r="J319" s="629">
        <v>5</v>
      </c>
      <c r="K319" s="629">
        <v>91605</v>
      </c>
      <c r="L319" s="629"/>
      <c r="M319" s="629">
        <v>18321</v>
      </c>
      <c r="N319" s="629">
        <v>5</v>
      </c>
      <c r="O319" s="629">
        <v>91721</v>
      </c>
      <c r="P319" s="642"/>
      <c r="Q319" s="630">
        <v>18344.2</v>
      </c>
    </row>
    <row r="320" spans="1:17" ht="14.4" customHeight="1" x14ac:dyDescent="0.3">
      <c r="A320" s="625" t="s">
        <v>535</v>
      </c>
      <c r="B320" s="626" t="s">
        <v>5629</v>
      </c>
      <c r="C320" s="626" t="s">
        <v>5462</v>
      </c>
      <c r="D320" s="626" t="s">
        <v>5996</v>
      </c>
      <c r="E320" s="626" t="s">
        <v>5997</v>
      </c>
      <c r="F320" s="629">
        <v>240</v>
      </c>
      <c r="G320" s="629">
        <v>9026880</v>
      </c>
      <c r="H320" s="629">
        <v>1</v>
      </c>
      <c r="I320" s="629">
        <v>37612</v>
      </c>
      <c r="J320" s="629">
        <v>367</v>
      </c>
      <c r="K320" s="629">
        <v>13823260</v>
      </c>
      <c r="L320" s="629">
        <v>1.5313441632103229</v>
      </c>
      <c r="M320" s="629">
        <v>37665.558583106264</v>
      </c>
      <c r="N320" s="629">
        <v>308</v>
      </c>
      <c r="O320" s="629">
        <v>11622242</v>
      </c>
      <c r="P320" s="642">
        <v>1.2875148445531568</v>
      </c>
      <c r="Q320" s="630">
        <v>37734.551948051951</v>
      </c>
    </row>
    <row r="321" spans="1:17" ht="14.4" customHeight="1" x14ac:dyDescent="0.3">
      <c r="A321" s="625" t="s">
        <v>535</v>
      </c>
      <c r="B321" s="626" t="s">
        <v>5629</v>
      </c>
      <c r="C321" s="626" t="s">
        <v>5462</v>
      </c>
      <c r="D321" s="626" t="s">
        <v>5998</v>
      </c>
      <c r="E321" s="626" t="s">
        <v>5999</v>
      </c>
      <c r="F321" s="629">
        <v>11</v>
      </c>
      <c r="G321" s="629">
        <v>526185</v>
      </c>
      <c r="H321" s="629">
        <v>1</v>
      </c>
      <c r="I321" s="629">
        <v>47835</v>
      </c>
      <c r="J321" s="629">
        <v>9</v>
      </c>
      <c r="K321" s="629">
        <v>431118</v>
      </c>
      <c r="L321" s="629">
        <v>0.81932780295903529</v>
      </c>
      <c r="M321" s="629">
        <v>47902</v>
      </c>
      <c r="N321" s="629">
        <v>8</v>
      </c>
      <c r="O321" s="629">
        <v>383904</v>
      </c>
      <c r="P321" s="642">
        <v>0.729598905327974</v>
      </c>
      <c r="Q321" s="630">
        <v>47988</v>
      </c>
    </row>
    <row r="322" spans="1:17" ht="14.4" customHeight="1" x14ac:dyDescent="0.3">
      <c r="A322" s="625" t="s">
        <v>535</v>
      </c>
      <c r="B322" s="626" t="s">
        <v>5629</v>
      </c>
      <c r="C322" s="626" t="s">
        <v>5462</v>
      </c>
      <c r="D322" s="626" t="s">
        <v>6000</v>
      </c>
      <c r="E322" s="626" t="s">
        <v>6001</v>
      </c>
      <c r="F322" s="629">
        <v>91</v>
      </c>
      <c r="G322" s="629">
        <v>4339608</v>
      </c>
      <c r="H322" s="629">
        <v>1</v>
      </c>
      <c r="I322" s="629">
        <v>47688</v>
      </c>
      <c r="J322" s="629">
        <v>77</v>
      </c>
      <c r="K322" s="629">
        <v>3676827</v>
      </c>
      <c r="L322" s="629">
        <v>0.84727168905578565</v>
      </c>
      <c r="M322" s="629">
        <v>47751</v>
      </c>
      <c r="N322" s="629">
        <v>76</v>
      </c>
      <c r="O322" s="629">
        <v>3635076</v>
      </c>
      <c r="P322" s="642">
        <v>0.8376507739869592</v>
      </c>
      <c r="Q322" s="630">
        <v>47829.947368421053</v>
      </c>
    </row>
    <row r="323" spans="1:17" ht="14.4" customHeight="1" x14ac:dyDescent="0.3">
      <c r="A323" s="625" t="s">
        <v>535</v>
      </c>
      <c r="B323" s="626" t="s">
        <v>5629</v>
      </c>
      <c r="C323" s="626" t="s">
        <v>5462</v>
      </c>
      <c r="D323" s="626" t="s">
        <v>6002</v>
      </c>
      <c r="E323" s="626" t="s">
        <v>6001</v>
      </c>
      <c r="F323" s="629">
        <v>2</v>
      </c>
      <c r="G323" s="629">
        <v>121360</v>
      </c>
      <c r="H323" s="629">
        <v>1</v>
      </c>
      <c r="I323" s="629">
        <v>60680</v>
      </c>
      <c r="J323" s="629">
        <v>2</v>
      </c>
      <c r="K323" s="629">
        <v>121518</v>
      </c>
      <c r="L323" s="629">
        <v>1.0013019116677653</v>
      </c>
      <c r="M323" s="629">
        <v>60759</v>
      </c>
      <c r="N323" s="629">
        <v>4</v>
      </c>
      <c r="O323" s="629">
        <v>243432</v>
      </c>
      <c r="P323" s="642">
        <v>2.0058668424522081</v>
      </c>
      <c r="Q323" s="630">
        <v>60858</v>
      </c>
    </row>
    <row r="324" spans="1:17" ht="14.4" customHeight="1" x14ac:dyDescent="0.3">
      <c r="A324" s="625" t="s">
        <v>535</v>
      </c>
      <c r="B324" s="626" t="s">
        <v>5629</v>
      </c>
      <c r="C324" s="626" t="s">
        <v>5462</v>
      </c>
      <c r="D324" s="626" t="s">
        <v>6003</v>
      </c>
      <c r="E324" s="626" t="s">
        <v>6004</v>
      </c>
      <c r="F324" s="629">
        <v>14</v>
      </c>
      <c r="G324" s="629">
        <v>95284</v>
      </c>
      <c r="H324" s="629">
        <v>1</v>
      </c>
      <c r="I324" s="629">
        <v>6806</v>
      </c>
      <c r="J324" s="629">
        <v>31</v>
      </c>
      <c r="K324" s="629">
        <v>211406</v>
      </c>
      <c r="L324" s="629">
        <v>2.2186935896897695</v>
      </c>
      <c r="M324" s="629">
        <v>6819.5483870967746</v>
      </c>
      <c r="N324" s="629">
        <v>27</v>
      </c>
      <c r="O324" s="629">
        <v>184599</v>
      </c>
      <c r="P324" s="642">
        <v>1.9373556945552244</v>
      </c>
      <c r="Q324" s="630">
        <v>6837</v>
      </c>
    </row>
    <row r="325" spans="1:17" ht="14.4" customHeight="1" x14ac:dyDescent="0.3">
      <c r="A325" s="625" t="s">
        <v>535</v>
      </c>
      <c r="B325" s="626" t="s">
        <v>5629</v>
      </c>
      <c r="C325" s="626" t="s">
        <v>5462</v>
      </c>
      <c r="D325" s="626" t="s">
        <v>6005</v>
      </c>
      <c r="E325" s="626" t="s">
        <v>6006</v>
      </c>
      <c r="F325" s="629">
        <v>6</v>
      </c>
      <c r="G325" s="629">
        <v>25098</v>
      </c>
      <c r="H325" s="629">
        <v>1</v>
      </c>
      <c r="I325" s="629">
        <v>4183</v>
      </c>
      <c r="J325" s="629">
        <v>5</v>
      </c>
      <c r="K325" s="629">
        <v>20951</v>
      </c>
      <c r="L325" s="629">
        <v>0.83476771057454779</v>
      </c>
      <c r="M325" s="629">
        <v>4190.2</v>
      </c>
      <c r="N325" s="629">
        <v>12</v>
      </c>
      <c r="O325" s="629">
        <v>50436</v>
      </c>
      <c r="P325" s="642">
        <v>2.0095625149414298</v>
      </c>
      <c r="Q325" s="630">
        <v>4203</v>
      </c>
    </row>
    <row r="326" spans="1:17" ht="14.4" customHeight="1" x14ac:dyDescent="0.3">
      <c r="A326" s="625" t="s">
        <v>535</v>
      </c>
      <c r="B326" s="626" t="s">
        <v>5629</v>
      </c>
      <c r="C326" s="626" t="s">
        <v>5462</v>
      </c>
      <c r="D326" s="626" t="s">
        <v>6007</v>
      </c>
      <c r="E326" s="626" t="s">
        <v>6008</v>
      </c>
      <c r="F326" s="629">
        <v>29</v>
      </c>
      <c r="G326" s="629">
        <v>52606</v>
      </c>
      <c r="H326" s="629">
        <v>1</v>
      </c>
      <c r="I326" s="629">
        <v>1814</v>
      </c>
      <c r="J326" s="629">
        <v>29</v>
      </c>
      <c r="K326" s="629">
        <v>52722</v>
      </c>
      <c r="L326" s="629">
        <v>1.0022050716648292</v>
      </c>
      <c r="M326" s="629">
        <v>1818</v>
      </c>
      <c r="N326" s="629">
        <v>8</v>
      </c>
      <c r="O326" s="629">
        <v>14592</v>
      </c>
      <c r="P326" s="642">
        <v>0.27738280804470972</v>
      </c>
      <c r="Q326" s="630">
        <v>1824</v>
      </c>
    </row>
    <row r="327" spans="1:17" ht="14.4" customHeight="1" x14ac:dyDescent="0.3">
      <c r="A327" s="625" t="s">
        <v>535</v>
      </c>
      <c r="B327" s="626" t="s">
        <v>5629</v>
      </c>
      <c r="C327" s="626" t="s">
        <v>5462</v>
      </c>
      <c r="D327" s="626" t="s">
        <v>6009</v>
      </c>
      <c r="E327" s="626" t="s">
        <v>6010</v>
      </c>
      <c r="F327" s="629">
        <v>7</v>
      </c>
      <c r="G327" s="629">
        <v>6524</v>
      </c>
      <c r="H327" s="629">
        <v>1</v>
      </c>
      <c r="I327" s="629">
        <v>932</v>
      </c>
      <c r="J327" s="629">
        <v>9</v>
      </c>
      <c r="K327" s="629">
        <v>8415</v>
      </c>
      <c r="L327" s="629">
        <v>1.2898528510116494</v>
      </c>
      <c r="M327" s="629">
        <v>935</v>
      </c>
      <c r="N327" s="629">
        <v>3</v>
      </c>
      <c r="O327" s="629">
        <v>2817</v>
      </c>
      <c r="P327" s="642">
        <v>0.43179031269160023</v>
      </c>
      <c r="Q327" s="630">
        <v>939</v>
      </c>
    </row>
    <row r="328" spans="1:17" ht="14.4" customHeight="1" x14ac:dyDescent="0.3">
      <c r="A328" s="625" t="s">
        <v>535</v>
      </c>
      <c r="B328" s="626" t="s">
        <v>5629</v>
      </c>
      <c r="C328" s="626" t="s">
        <v>5462</v>
      </c>
      <c r="D328" s="626" t="s">
        <v>5528</v>
      </c>
      <c r="E328" s="626" t="s">
        <v>5529</v>
      </c>
      <c r="F328" s="629">
        <v>17</v>
      </c>
      <c r="G328" s="629">
        <v>6953</v>
      </c>
      <c r="H328" s="629">
        <v>1</v>
      </c>
      <c r="I328" s="629">
        <v>409</v>
      </c>
      <c r="J328" s="629">
        <v>15</v>
      </c>
      <c r="K328" s="629">
        <v>6150</v>
      </c>
      <c r="L328" s="629">
        <v>0.88451028333093629</v>
      </c>
      <c r="M328" s="629">
        <v>410</v>
      </c>
      <c r="N328" s="629">
        <v>21</v>
      </c>
      <c r="O328" s="629">
        <v>8631</v>
      </c>
      <c r="P328" s="642">
        <v>1.2413346756795627</v>
      </c>
      <c r="Q328" s="630">
        <v>411</v>
      </c>
    </row>
    <row r="329" spans="1:17" ht="14.4" customHeight="1" x14ac:dyDescent="0.3">
      <c r="A329" s="625" t="s">
        <v>535</v>
      </c>
      <c r="B329" s="626" t="s">
        <v>5629</v>
      </c>
      <c r="C329" s="626" t="s">
        <v>5462</v>
      </c>
      <c r="D329" s="626" t="s">
        <v>6011</v>
      </c>
      <c r="E329" s="626" t="s">
        <v>6012</v>
      </c>
      <c r="F329" s="629">
        <v>26</v>
      </c>
      <c r="G329" s="629">
        <v>34944</v>
      </c>
      <c r="H329" s="629">
        <v>1</v>
      </c>
      <c r="I329" s="629">
        <v>1344</v>
      </c>
      <c r="J329" s="629">
        <v>39</v>
      </c>
      <c r="K329" s="629">
        <v>52572</v>
      </c>
      <c r="L329" s="629">
        <v>1.5044642857142858</v>
      </c>
      <c r="M329" s="629">
        <v>1348</v>
      </c>
      <c r="N329" s="629">
        <v>3</v>
      </c>
      <c r="O329" s="629">
        <v>4062</v>
      </c>
      <c r="P329" s="642">
        <v>0.11624313186813187</v>
      </c>
      <c r="Q329" s="630">
        <v>1354</v>
      </c>
    </row>
    <row r="330" spans="1:17" ht="14.4" customHeight="1" x14ac:dyDescent="0.3">
      <c r="A330" s="625" t="s">
        <v>535</v>
      </c>
      <c r="B330" s="626" t="s">
        <v>5629</v>
      </c>
      <c r="C330" s="626" t="s">
        <v>5462</v>
      </c>
      <c r="D330" s="626" t="s">
        <v>6013</v>
      </c>
      <c r="E330" s="626" t="s">
        <v>6014</v>
      </c>
      <c r="F330" s="629">
        <v>4</v>
      </c>
      <c r="G330" s="629">
        <v>3184</v>
      </c>
      <c r="H330" s="629">
        <v>1</v>
      </c>
      <c r="I330" s="629">
        <v>796</v>
      </c>
      <c r="J330" s="629">
        <v>13</v>
      </c>
      <c r="K330" s="629">
        <v>10384</v>
      </c>
      <c r="L330" s="629">
        <v>3.2613065326633164</v>
      </c>
      <c r="M330" s="629">
        <v>798.76923076923072</v>
      </c>
      <c r="N330" s="629">
        <v>11</v>
      </c>
      <c r="O330" s="629">
        <v>8860</v>
      </c>
      <c r="P330" s="642">
        <v>2.7826633165829144</v>
      </c>
      <c r="Q330" s="630">
        <v>805.4545454545455</v>
      </c>
    </row>
    <row r="331" spans="1:17" ht="14.4" customHeight="1" x14ac:dyDescent="0.3">
      <c r="A331" s="625" t="s">
        <v>535</v>
      </c>
      <c r="B331" s="626" t="s">
        <v>5629</v>
      </c>
      <c r="C331" s="626" t="s">
        <v>5462</v>
      </c>
      <c r="D331" s="626" t="s">
        <v>6015</v>
      </c>
      <c r="E331" s="626" t="s">
        <v>6016</v>
      </c>
      <c r="F331" s="629">
        <v>1</v>
      </c>
      <c r="G331" s="629">
        <v>3847</v>
      </c>
      <c r="H331" s="629">
        <v>1</v>
      </c>
      <c r="I331" s="629">
        <v>3847</v>
      </c>
      <c r="J331" s="629"/>
      <c r="K331" s="629"/>
      <c r="L331" s="629"/>
      <c r="M331" s="629"/>
      <c r="N331" s="629"/>
      <c r="O331" s="629"/>
      <c r="P331" s="642"/>
      <c r="Q331" s="630"/>
    </row>
    <row r="332" spans="1:17" ht="14.4" customHeight="1" x14ac:dyDescent="0.3">
      <c r="A332" s="625" t="s">
        <v>535</v>
      </c>
      <c r="B332" s="626" t="s">
        <v>5629</v>
      </c>
      <c r="C332" s="626" t="s">
        <v>5462</v>
      </c>
      <c r="D332" s="626" t="s">
        <v>6017</v>
      </c>
      <c r="E332" s="626" t="s">
        <v>6018</v>
      </c>
      <c r="F332" s="629">
        <v>356</v>
      </c>
      <c r="G332" s="629">
        <v>81880</v>
      </c>
      <c r="H332" s="629">
        <v>1</v>
      </c>
      <c r="I332" s="629">
        <v>230</v>
      </c>
      <c r="J332" s="629">
        <v>471</v>
      </c>
      <c r="K332" s="629">
        <v>108799</v>
      </c>
      <c r="L332" s="629">
        <v>1.3287616023448949</v>
      </c>
      <c r="M332" s="629">
        <v>230.99575371549895</v>
      </c>
      <c r="N332" s="629">
        <v>83</v>
      </c>
      <c r="O332" s="629">
        <v>19253</v>
      </c>
      <c r="P332" s="642">
        <v>0.23513678553981437</v>
      </c>
      <c r="Q332" s="630">
        <v>231.96385542168676</v>
      </c>
    </row>
    <row r="333" spans="1:17" ht="14.4" customHeight="1" x14ac:dyDescent="0.3">
      <c r="A333" s="625" t="s">
        <v>535</v>
      </c>
      <c r="B333" s="626" t="s">
        <v>5629</v>
      </c>
      <c r="C333" s="626" t="s">
        <v>5462</v>
      </c>
      <c r="D333" s="626" t="s">
        <v>6019</v>
      </c>
      <c r="E333" s="626" t="s">
        <v>6020</v>
      </c>
      <c r="F333" s="629">
        <v>361</v>
      </c>
      <c r="G333" s="629">
        <v>41515</v>
      </c>
      <c r="H333" s="629">
        <v>1</v>
      </c>
      <c r="I333" s="629">
        <v>115</v>
      </c>
      <c r="J333" s="629">
        <v>476</v>
      </c>
      <c r="K333" s="629">
        <v>55215</v>
      </c>
      <c r="L333" s="629">
        <v>1.3300012043839575</v>
      </c>
      <c r="M333" s="629">
        <v>115.99789915966386</v>
      </c>
      <c r="N333" s="629">
        <v>92</v>
      </c>
      <c r="O333" s="629">
        <v>10672</v>
      </c>
      <c r="P333" s="642">
        <v>0.25706371191135735</v>
      </c>
      <c r="Q333" s="630">
        <v>116</v>
      </c>
    </row>
    <row r="334" spans="1:17" ht="14.4" customHeight="1" x14ac:dyDescent="0.3">
      <c r="A334" s="625" t="s">
        <v>535</v>
      </c>
      <c r="B334" s="626" t="s">
        <v>5629</v>
      </c>
      <c r="C334" s="626" t="s">
        <v>5462</v>
      </c>
      <c r="D334" s="626" t="s">
        <v>6021</v>
      </c>
      <c r="E334" s="626" t="s">
        <v>6022</v>
      </c>
      <c r="F334" s="629">
        <v>2</v>
      </c>
      <c r="G334" s="629">
        <v>588</v>
      </c>
      <c r="H334" s="629">
        <v>1</v>
      </c>
      <c r="I334" s="629">
        <v>294</v>
      </c>
      <c r="J334" s="629">
        <v>6</v>
      </c>
      <c r="K334" s="629">
        <v>1769</v>
      </c>
      <c r="L334" s="629">
        <v>3.0085034013605441</v>
      </c>
      <c r="M334" s="629">
        <v>294.83333333333331</v>
      </c>
      <c r="N334" s="629"/>
      <c r="O334" s="629"/>
      <c r="P334" s="642"/>
      <c r="Q334" s="630"/>
    </row>
    <row r="335" spans="1:17" ht="14.4" customHeight="1" x14ac:dyDescent="0.3">
      <c r="A335" s="625" t="s">
        <v>535</v>
      </c>
      <c r="B335" s="626" t="s">
        <v>5629</v>
      </c>
      <c r="C335" s="626" t="s">
        <v>5462</v>
      </c>
      <c r="D335" s="626" t="s">
        <v>6023</v>
      </c>
      <c r="E335" s="626" t="s">
        <v>6024</v>
      </c>
      <c r="F335" s="629">
        <v>85</v>
      </c>
      <c r="G335" s="629">
        <v>72930</v>
      </c>
      <c r="H335" s="629">
        <v>1</v>
      </c>
      <c r="I335" s="629">
        <v>858</v>
      </c>
      <c r="J335" s="629">
        <v>238</v>
      </c>
      <c r="K335" s="629">
        <v>204442</v>
      </c>
      <c r="L335" s="629">
        <v>2.8032634032634034</v>
      </c>
      <c r="M335" s="629">
        <v>859</v>
      </c>
      <c r="N335" s="629">
        <v>74</v>
      </c>
      <c r="O335" s="629">
        <v>63640</v>
      </c>
      <c r="P335" s="642">
        <v>0.87261757849993149</v>
      </c>
      <c r="Q335" s="630">
        <v>860</v>
      </c>
    </row>
    <row r="336" spans="1:17" ht="14.4" customHeight="1" x14ac:dyDescent="0.3">
      <c r="A336" s="625" t="s">
        <v>535</v>
      </c>
      <c r="B336" s="626" t="s">
        <v>5629</v>
      </c>
      <c r="C336" s="626" t="s">
        <v>5462</v>
      </c>
      <c r="D336" s="626" t="s">
        <v>6025</v>
      </c>
      <c r="E336" s="626" t="s">
        <v>6024</v>
      </c>
      <c r="F336" s="629">
        <v>4269</v>
      </c>
      <c r="G336" s="629">
        <v>4017129</v>
      </c>
      <c r="H336" s="629">
        <v>1</v>
      </c>
      <c r="I336" s="629">
        <v>941</v>
      </c>
      <c r="J336" s="629">
        <v>5420</v>
      </c>
      <c r="K336" s="629">
        <v>5105609</v>
      </c>
      <c r="L336" s="629">
        <v>1.2709596828979104</v>
      </c>
      <c r="M336" s="629">
        <v>941.99428044280444</v>
      </c>
      <c r="N336" s="629">
        <v>967</v>
      </c>
      <c r="O336" s="629">
        <v>911818</v>
      </c>
      <c r="P336" s="642">
        <v>0.22698250417151156</v>
      </c>
      <c r="Q336" s="630">
        <v>942.93485005170635</v>
      </c>
    </row>
    <row r="337" spans="1:17" ht="14.4" customHeight="1" x14ac:dyDescent="0.3">
      <c r="A337" s="625" t="s">
        <v>535</v>
      </c>
      <c r="B337" s="626" t="s">
        <v>5629</v>
      </c>
      <c r="C337" s="626" t="s">
        <v>5462</v>
      </c>
      <c r="D337" s="626" t="s">
        <v>6026</v>
      </c>
      <c r="E337" s="626" t="s">
        <v>6027</v>
      </c>
      <c r="F337" s="629">
        <v>4344</v>
      </c>
      <c r="G337" s="629">
        <v>347520</v>
      </c>
      <c r="H337" s="629">
        <v>1</v>
      </c>
      <c r="I337" s="629">
        <v>80</v>
      </c>
      <c r="J337" s="629">
        <v>5615</v>
      </c>
      <c r="K337" s="629">
        <v>454784</v>
      </c>
      <c r="L337" s="629">
        <v>1.3086556169429098</v>
      </c>
      <c r="M337" s="629">
        <v>80.994479073909176</v>
      </c>
      <c r="N337" s="629">
        <v>1041</v>
      </c>
      <c r="O337" s="629">
        <v>85299</v>
      </c>
      <c r="P337" s="642">
        <v>0.24545062154696132</v>
      </c>
      <c r="Q337" s="630">
        <v>81.939481268011534</v>
      </c>
    </row>
    <row r="338" spans="1:17" ht="14.4" customHeight="1" x14ac:dyDescent="0.3">
      <c r="A338" s="625" t="s">
        <v>535</v>
      </c>
      <c r="B338" s="626" t="s">
        <v>5629</v>
      </c>
      <c r="C338" s="626" t="s">
        <v>5462</v>
      </c>
      <c r="D338" s="626" t="s">
        <v>6028</v>
      </c>
      <c r="E338" s="626" t="s">
        <v>6029</v>
      </c>
      <c r="F338" s="629">
        <v>4357</v>
      </c>
      <c r="G338" s="629">
        <v>2274354</v>
      </c>
      <c r="H338" s="629">
        <v>1</v>
      </c>
      <c r="I338" s="629">
        <v>522</v>
      </c>
      <c r="J338" s="629">
        <v>5660</v>
      </c>
      <c r="K338" s="629">
        <v>2960149</v>
      </c>
      <c r="L338" s="629">
        <v>1.3015339740427392</v>
      </c>
      <c r="M338" s="629">
        <v>522.99452296819788</v>
      </c>
      <c r="N338" s="629">
        <v>1041</v>
      </c>
      <c r="O338" s="629">
        <v>545421</v>
      </c>
      <c r="P338" s="642">
        <v>0.23981359102408858</v>
      </c>
      <c r="Q338" s="630">
        <v>523.93948126801149</v>
      </c>
    </row>
    <row r="339" spans="1:17" ht="14.4" customHeight="1" x14ac:dyDescent="0.3">
      <c r="A339" s="625" t="s">
        <v>535</v>
      </c>
      <c r="B339" s="626" t="s">
        <v>5629</v>
      </c>
      <c r="C339" s="626" t="s">
        <v>5462</v>
      </c>
      <c r="D339" s="626" t="s">
        <v>6030</v>
      </c>
      <c r="E339" s="626" t="s">
        <v>6031</v>
      </c>
      <c r="F339" s="629">
        <v>1</v>
      </c>
      <c r="G339" s="629">
        <v>332</v>
      </c>
      <c r="H339" s="629">
        <v>1</v>
      </c>
      <c r="I339" s="629">
        <v>332</v>
      </c>
      <c r="J339" s="629">
        <v>26</v>
      </c>
      <c r="K339" s="629">
        <v>8658</v>
      </c>
      <c r="L339" s="629">
        <v>26.078313253012048</v>
      </c>
      <c r="M339" s="629">
        <v>333</v>
      </c>
      <c r="N339" s="629">
        <v>9</v>
      </c>
      <c r="O339" s="629">
        <v>3009</v>
      </c>
      <c r="P339" s="642">
        <v>9.0632530120481931</v>
      </c>
      <c r="Q339" s="630">
        <v>334.33333333333331</v>
      </c>
    </row>
    <row r="340" spans="1:17" ht="14.4" customHeight="1" x14ac:dyDescent="0.3">
      <c r="A340" s="625" t="s">
        <v>535</v>
      </c>
      <c r="B340" s="626" t="s">
        <v>5629</v>
      </c>
      <c r="C340" s="626" t="s">
        <v>5462</v>
      </c>
      <c r="D340" s="626" t="s">
        <v>6032</v>
      </c>
      <c r="E340" s="626" t="s">
        <v>6033</v>
      </c>
      <c r="F340" s="629">
        <v>6</v>
      </c>
      <c r="G340" s="629">
        <v>3618</v>
      </c>
      <c r="H340" s="629">
        <v>1</v>
      </c>
      <c r="I340" s="629">
        <v>603</v>
      </c>
      <c r="J340" s="629">
        <v>3</v>
      </c>
      <c r="K340" s="629">
        <v>1812</v>
      </c>
      <c r="L340" s="629">
        <v>0.50082918739635163</v>
      </c>
      <c r="M340" s="629">
        <v>604</v>
      </c>
      <c r="N340" s="629"/>
      <c r="O340" s="629"/>
      <c r="P340" s="642"/>
      <c r="Q340" s="630"/>
    </row>
    <row r="341" spans="1:17" ht="14.4" customHeight="1" x14ac:dyDescent="0.3">
      <c r="A341" s="625" t="s">
        <v>535</v>
      </c>
      <c r="B341" s="626" t="s">
        <v>5629</v>
      </c>
      <c r="C341" s="626" t="s">
        <v>5462</v>
      </c>
      <c r="D341" s="626" t="s">
        <v>6034</v>
      </c>
      <c r="E341" s="626" t="s">
        <v>6033</v>
      </c>
      <c r="F341" s="629">
        <v>2</v>
      </c>
      <c r="G341" s="629">
        <v>1034</v>
      </c>
      <c r="H341" s="629">
        <v>1</v>
      </c>
      <c r="I341" s="629">
        <v>517</v>
      </c>
      <c r="J341" s="629">
        <v>1</v>
      </c>
      <c r="K341" s="629">
        <v>518</v>
      </c>
      <c r="L341" s="629">
        <v>0.50096711798839455</v>
      </c>
      <c r="M341" s="629">
        <v>518</v>
      </c>
      <c r="N341" s="629"/>
      <c r="O341" s="629"/>
      <c r="P341" s="642"/>
      <c r="Q341" s="630"/>
    </row>
    <row r="342" spans="1:17" ht="14.4" customHeight="1" x14ac:dyDescent="0.3">
      <c r="A342" s="625" t="s">
        <v>535</v>
      </c>
      <c r="B342" s="626" t="s">
        <v>5629</v>
      </c>
      <c r="C342" s="626" t="s">
        <v>5462</v>
      </c>
      <c r="D342" s="626" t="s">
        <v>6035</v>
      </c>
      <c r="E342" s="626" t="s">
        <v>6036</v>
      </c>
      <c r="F342" s="629">
        <v>451</v>
      </c>
      <c r="G342" s="629">
        <v>173635</v>
      </c>
      <c r="H342" s="629">
        <v>1</v>
      </c>
      <c r="I342" s="629">
        <v>385</v>
      </c>
      <c r="J342" s="629">
        <v>616</v>
      </c>
      <c r="K342" s="629">
        <v>237771</v>
      </c>
      <c r="L342" s="629">
        <v>1.3693725343392749</v>
      </c>
      <c r="M342" s="629">
        <v>385.99188311688312</v>
      </c>
      <c r="N342" s="629">
        <v>143</v>
      </c>
      <c r="O342" s="629">
        <v>55338</v>
      </c>
      <c r="P342" s="642">
        <v>0.31870302646355864</v>
      </c>
      <c r="Q342" s="630">
        <v>386.97902097902096</v>
      </c>
    </row>
    <row r="343" spans="1:17" ht="14.4" customHeight="1" x14ac:dyDescent="0.3">
      <c r="A343" s="625" t="s">
        <v>535</v>
      </c>
      <c r="B343" s="626" t="s">
        <v>5629</v>
      </c>
      <c r="C343" s="626" t="s">
        <v>5462</v>
      </c>
      <c r="D343" s="626" t="s">
        <v>6037</v>
      </c>
      <c r="E343" s="626" t="s">
        <v>6038</v>
      </c>
      <c r="F343" s="629">
        <v>225</v>
      </c>
      <c r="G343" s="629">
        <v>200700</v>
      </c>
      <c r="H343" s="629">
        <v>1</v>
      </c>
      <c r="I343" s="629">
        <v>892</v>
      </c>
      <c r="J343" s="629">
        <v>280</v>
      </c>
      <c r="K343" s="629">
        <v>250038</v>
      </c>
      <c r="L343" s="629">
        <v>1.2458295964125561</v>
      </c>
      <c r="M343" s="629">
        <v>892.99285714285713</v>
      </c>
      <c r="N343" s="629">
        <v>47</v>
      </c>
      <c r="O343" s="629">
        <v>42059</v>
      </c>
      <c r="P343" s="642">
        <v>0.2095615346287992</v>
      </c>
      <c r="Q343" s="630">
        <v>894.87234042553189</v>
      </c>
    </row>
    <row r="344" spans="1:17" ht="14.4" customHeight="1" x14ac:dyDescent="0.3">
      <c r="A344" s="625" t="s">
        <v>535</v>
      </c>
      <c r="B344" s="626" t="s">
        <v>5629</v>
      </c>
      <c r="C344" s="626" t="s">
        <v>5462</v>
      </c>
      <c r="D344" s="626" t="s">
        <v>6039</v>
      </c>
      <c r="E344" s="626" t="s">
        <v>6040</v>
      </c>
      <c r="F344" s="629">
        <v>8</v>
      </c>
      <c r="G344" s="629">
        <v>13328</v>
      </c>
      <c r="H344" s="629">
        <v>1</v>
      </c>
      <c r="I344" s="629">
        <v>1666</v>
      </c>
      <c r="J344" s="629">
        <v>15</v>
      </c>
      <c r="K344" s="629">
        <v>25074</v>
      </c>
      <c r="L344" s="629">
        <v>1.8813025210084033</v>
      </c>
      <c r="M344" s="629">
        <v>1671.6</v>
      </c>
      <c r="N344" s="629">
        <v>2</v>
      </c>
      <c r="O344" s="629">
        <v>3351</v>
      </c>
      <c r="P344" s="642">
        <v>0.25142557022809126</v>
      </c>
      <c r="Q344" s="630">
        <v>1675.5</v>
      </c>
    </row>
    <row r="345" spans="1:17" ht="14.4" customHeight="1" x14ac:dyDescent="0.3">
      <c r="A345" s="625" t="s">
        <v>535</v>
      </c>
      <c r="B345" s="626" t="s">
        <v>5629</v>
      </c>
      <c r="C345" s="626" t="s">
        <v>5462</v>
      </c>
      <c r="D345" s="626" t="s">
        <v>6041</v>
      </c>
      <c r="E345" s="626" t="s">
        <v>6042</v>
      </c>
      <c r="F345" s="629">
        <v>355</v>
      </c>
      <c r="G345" s="629">
        <v>60705</v>
      </c>
      <c r="H345" s="629">
        <v>1</v>
      </c>
      <c r="I345" s="629">
        <v>171</v>
      </c>
      <c r="J345" s="629">
        <v>472</v>
      </c>
      <c r="K345" s="629">
        <v>81182</v>
      </c>
      <c r="L345" s="629">
        <v>1.3373198253850589</v>
      </c>
      <c r="M345" s="629">
        <v>171.99576271186442</v>
      </c>
      <c r="N345" s="629">
        <v>82</v>
      </c>
      <c r="O345" s="629">
        <v>14104</v>
      </c>
      <c r="P345" s="642">
        <v>0.23233671032040196</v>
      </c>
      <c r="Q345" s="630">
        <v>172</v>
      </c>
    </row>
    <row r="346" spans="1:17" ht="14.4" customHeight="1" x14ac:dyDescent="0.3">
      <c r="A346" s="625" t="s">
        <v>535</v>
      </c>
      <c r="B346" s="626" t="s">
        <v>5629</v>
      </c>
      <c r="C346" s="626" t="s">
        <v>5462</v>
      </c>
      <c r="D346" s="626" t="s">
        <v>6043</v>
      </c>
      <c r="E346" s="626" t="s">
        <v>6044</v>
      </c>
      <c r="F346" s="629">
        <v>1018</v>
      </c>
      <c r="G346" s="629">
        <v>29522</v>
      </c>
      <c r="H346" s="629">
        <v>1</v>
      </c>
      <c r="I346" s="629">
        <v>29</v>
      </c>
      <c r="J346" s="629">
        <v>1215</v>
      </c>
      <c r="K346" s="629">
        <v>35235</v>
      </c>
      <c r="L346" s="629">
        <v>1.193516699410609</v>
      </c>
      <c r="M346" s="629">
        <v>29</v>
      </c>
      <c r="N346" s="629">
        <v>56</v>
      </c>
      <c r="O346" s="629">
        <v>1624</v>
      </c>
      <c r="P346" s="642">
        <v>5.50098231827112E-2</v>
      </c>
      <c r="Q346" s="630">
        <v>29</v>
      </c>
    </row>
    <row r="347" spans="1:17" ht="14.4" customHeight="1" x14ac:dyDescent="0.3">
      <c r="A347" s="625" t="s">
        <v>535</v>
      </c>
      <c r="B347" s="626" t="s">
        <v>5629</v>
      </c>
      <c r="C347" s="626" t="s">
        <v>5462</v>
      </c>
      <c r="D347" s="626" t="s">
        <v>6045</v>
      </c>
      <c r="E347" s="626" t="s">
        <v>6046</v>
      </c>
      <c r="F347" s="629">
        <v>1018</v>
      </c>
      <c r="G347" s="629">
        <v>57008</v>
      </c>
      <c r="H347" s="629">
        <v>1</v>
      </c>
      <c r="I347" s="629">
        <v>56</v>
      </c>
      <c r="J347" s="629">
        <v>1213</v>
      </c>
      <c r="K347" s="629">
        <v>67928</v>
      </c>
      <c r="L347" s="629">
        <v>1.1915520628683693</v>
      </c>
      <c r="M347" s="629">
        <v>56</v>
      </c>
      <c r="N347" s="629">
        <v>56</v>
      </c>
      <c r="O347" s="629">
        <v>3136</v>
      </c>
      <c r="P347" s="642">
        <v>5.50098231827112E-2</v>
      </c>
      <c r="Q347" s="630">
        <v>56</v>
      </c>
    </row>
    <row r="348" spans="1:17" ht="14.4" customHeight="1" x14ac:dyDescent="0.3">
      <c r="A348" s="625" t="s">
        <v>535</v>
      </c>
      <c r="B348" s="626" t="s">
        <v>5629</v>
      </c>
      <c r="C348" s="626" t="s">
        <v>5462</v>
      </c>
      <c r="D348" s="626" t="s">
        <v>6047</v>
      </c>
      <c r="E348" s="626" t="s">
        <v>6048</v>
      </c>
      <c r="F348" s="629">
        <v>1020</v>
      </c>
      <c r="G348" s="629">
        <v>29580</v>
      </c>
      <c r="H348" s="629">
        <v>1</v>
      </c>
      <c r="I348" s="629">
        <v>29</v>
      </c>
      <c r="J348" s="629">
        <v>1214</v>
      </c>
      <c r="K348" s="629">
        <v>35206</v>
      </c>
      <c r="L348" s="629">
        <v>1.1901960784313725</v>
      </c>
      <c r="M348" s="629">
        <v>29</v>
      </c>
      <c r="N348" s="629">
        <v>56</v>
      </c>
      <c r="O348" s="629">
        <v>1624</v>
      </c>
      <c r="P348" s="642">
        <v>5.4901960784313725E-2</v>
      </c>
      <c r="Q348" s="630">
        <v>29</v>
      </c>
    </row>
    <row r="349" spans="1:17" ht="14.4" customHeight="1" x14ac:dyDescent="0.3">
      <c r="A349" s="625" t="s">
        <v>535</v>
      </c>
      <c r="B349" s="626" t="s">
        <v>5629</v>
      </c>
      <c r="C349" s="626" t="s">
        <v>5462</v>
      </c>
      <c r="D349" s="626" t="s">
        <v>6049</v>
      </c>
      <c r="E349" s="626" t="s">
        <v>6050</v>
      </c>
      <c r="F349" s="629">
        <v>1016</v>
      </c>
      <c r="G349" s="629">
        <v>23368</v>
      </c>
      <c r="H349" s="629">
        <v>1</v>
      </c>
      <c r="I349" s="629">
        <v>23</v>
      </c>
      <c r="J349" s="629">
        <v>1215</v>
      </c>
      <c r="K349" s="629">
        <v>27945</v>
      </c>
      <c r="L349" s="629">
        <v>1.1958661417322836</v>
      </c>
      <c r="M349" s="629">
        <v>23</v>
      </c>
      <c r="N349" s="629">
        <v>56</v>
      </c>
      <c r="O349" s="629">
        <v>1288</v>
      </c>
      <c r="P349" s="642">
        <v>5.5118110236220472E-2</v>
      </c>
      <c r="Q349" s="630">
        <v>23</v>
      </c>
    </row>
    <row r="350" spans="1:17" ht="14.4" customHeight="1" x14ac:dyDescent="0.3">
      <c r="A350" s="625" t="s">
        <v>535</v>
      </c>
      <c r="B350" s="626" t="s">
        <v>5629</v>
      </c>
      <c r="C350" s="626" t="s">
        <v>5462</v>
      </c>
      <c r="D350" s="626" t="s">
        <v>6051</v>
      </c>
      <c r="E350" s="626" t="s">
        <v>6052</v>
      </c>
      <c r="F350" s="629">
        <v>1023</v>
      </c>
      <c r="G350" s="629">
        <v>62403</v>
      </c>
      <c r="H350" s="629">
        <v>1</v>
      </c>
      <c r="I350" s="629">
        <v>61</v>
      </c>
      <c r="J350" s="629">
        <v>1217</v>
      </c>
      <c r="K350" s="629">
        <v>74237</v>
      </c>
      <c r="L350" s="629">
        <v>1.1896383186705768</v>
      </c>
      <c r="M350" s="629">
        <v>61</v>
      </c>
      <c r="N350" s="629">
        <v>56</v>
      </c>
      <c r="O350" s="629">
        <v>3416</v>
      </c>
      <c r="P350" s="642">
        <v>5.4740957966764418E-2</v>
      </c>
      <c r="Q350" s="630">
        <v>61</v>
      </c>
    </row>
    <row r="351" spans="1:17" ht="14.4" customHeight="1" x14ac:dyDescent="0.3">
      <c r="A351" s="625" t="s">
        <v>535</v>
      </c>
      <c r="B351" s="626" t="s">
        <v>5629</v>
      </c>
      <c r="C351" s="626" t="s">
        <v>5462</v>
      </c>
      <c r="D351" s="626" t="s">
        <v>6053</v>
      </c>
      <c r="E351" s="626" t="s">
        <v>6054</v>
      </c>
      <c r="F351" s="629">
        <v>1025</v>
      </c>
      <c r="G351" s="629">
        <v>72775</v>
      </c>
      <c r="H351" s="629">
        <v>1</v>
      </c>
      <c r="I351" s="629">
        <v>71</v>
      </c>
      <c r="J351" s="629">
        <v>1214</v>
      </c>
      <c r="K351" s="629">
        <v>86194</v>
      </c>
      <c r="L351" s="629">
        <v>1.184390243902439</v>
      </c>
      <c r="M351" s="629">
        <v>71</v>
      </c>
      <c r="N351" s="629">
        <v>56</v>
      </c>
      <c r="O351" s="629">
        <v>3976</v>
      </c>
      <c r="P351" s="642">
        <v>5.4634146341463415E-2</v>
      </c>
      <c r="Q351" s="630">
        <v>71</v>
      </c>
    </row>
    <row r="352" spans="1:17" ht="14.4" customHeight="1" x14ac:dyDescent="0.3">
      <c r="A352" s="625" t="s">
        <v>535</v>
      </c>
      <c r="B352" s="626" t="s">
        <v>5629</v>
      </c>
      <c r="C352" s="626" t="s">
        <v>5462</v>
      </c>
      <c r="D352" s="626" t="s">
        <v>6055</v>
      </c>
      <c r="E352" s="626" t="s">
        <v>6056</v>
      </c>
      <c r="F352" s="629">
        <v>1</v>
      </c>
      <c r="G352" s="629">
        <v>239</v>
      </c>
      <c r="H352" s="629">
        <v>1</v>
      </c>
      <c r="I352" s="629">
        <v>239</v>
      </c>
      <c r="J352" s="629"/>
      <c r="K352" s="629"/>
      <c r="L352" s="629"/>
      <c r="M352" s="629"/>
      <c r="N352" s="629"/>
      <c r="O352" s="629"/>
      <c r="P352" s="642"/>
      <c r="Q352" s="630"/>
    </row>
    <row r="353" spans="1:17" ht="14.4" customHeight="1" x14ac:dyDescent="0.3">
      <c r="A353" s="625" t="s">
        <v>535</v>
      </c>
      <c r="B353" s="626" t="s">
        <v>5629</v>
      </c>
      <c r="C353" s="626" t="s">
        <v>5462</v>
      </c>
      <c r="D353" s="626" t="s">
        <v>6057</v>
      </c>
      <c r="E353" s="626" t="s">
        <v>6058</v>
      </c>
      <c r="F353" s="629">
        <v>0</v>
      </c>
      <c r="G353" s="629">
        <v>0</v>
      </c>
      <c r="H353" s="629"/>
      <c r="I353" s="629"/>
      <c r="J353" s="629">
        <v>0</v>
      </c>
      <c r="K353" s="629">
        <v>0</v>
      </c>
      <c r="L353" s="629"/>
      <c r="M353" s="629"/>
      <c r="N353" s="629">
        <v>0</v>
      </c>
      <c r="O353" s="629">
        <v>0</v>
      </c>
      <c r="P353" s="642"/>
      <c r="Q353" s="630"/>
    </row>
    <row r="354" spans="1:17" ht="14.4" customHeight="1" x14ac:dyDescent="0.3">
      <c r="A354" s="625" t="s">
        <v>535</v>
      </c>
      <c r="B354" s="626" t="s">
        <v>5629</v>
      </c>
      <c r="C354" s="626" t="s">
        <v>5462</v>
      </c>
      <c r="D354" s="626" t="s">
        <v>6059</v>
      </c>
      <c r="E354" s="626" t="s">
        <v>6060</v>
      </c>
      <c r="F354" s="629">
        <v>2012</v>
      </c>
      <c r="G354" s="629">
        <v>0</v>
      </c>
      <c r="H354" s="629"/>
      <c r="I354" s="629">
        <v>0</v>
      </c>
      <c r="J354" s="629">
        <v>2308</v>
      </c>
      <c r="K354" s="629">
        <v>0</v>
      </c>
      <c r="L354" s="629"/>
      <c r="M354" s="629">
        <v>0</v>
      </c>
      <c r="N354" s="629">
        <v>1910</v>
      </c>
      <c r="O354" s="629">
        <v>0</v>
      </c>
      <c r="P354" s="642"/>
      <c r="Q354" s="630">
        <v>0</v>
      </c>
    </row>
    <row r="355" spans="1:17" ht="14.4" customHeight="1" x14ac:dyDescent="0.3">
      <c r="A355" s="625" t="s">
        <v>535</v>
      </c>
      <c r="B355" s="626" t="s">
        <v>5629</v>
      </c>
      <c r="C355" s="626" t="s">
        <v>5462</v>
      </c>
      <c r="D355" s="626" t="s">
        <v>6061</v>
      </c>
      <c r="E355" s="626" t="s">
        <v>6062</v>
      </c>
      <c r="F355" s="629">
        <v>4611</v>
      </c>
      <c r="G355" s="629">
        <v>0</v>
      </c>
      <c r="H355" s="629"/>
      <c r="I355" s="629">
        <v>0</v>
      </c>
      <c r="J355" s="629">
        <v>5502</v>
      </c>
      <c r="K355" s="629">
        <v>0</v>
      </c>
      <c r="L355" s="629"/>
      <c r="M355" s="629">
        <v>0</v>
      </c>
      <c r="N355" s="629">
        <v>4010</v>
      </c>
      <c r="O355" s="629">
        <v>0</v>
      </c>
      <c r="P355" s="642"/>
      <c r="Q355" s="630">
        <v>0</v>
      </c>
    </row>
    <row r="356" spans="1:17" ht="14.4" customHeight="1" x14ac:dyDescent="0.3">
      <c r="A356" s="625" t="s">
        <v>535</v>
      </c>
      <c r="B356" s="626" t="s">
        <v>5629</v>
      </c>
      <c r="C356" s="626" t="s">
        <v>5462</v>
      </c>
      <c r="D356" s="626" t="s">
        <v>6063</v>
      </c>
      <c r="E356" s="626" t="s">
        <v>6064</v>
      </c>
      <c r="F356" s="629">
        <v>3</v>
      </c>
      <c r="G356" s="629">
        <v>0</v>
      </c>
      <c r="H356" s="629"/>
      <c r="I356" s="629">
        <v>0</v>
      </c>
      <c r="J356" s="629">
        <v>1</v>
      </c>
      <c r="K356" s="629">
        <v>0</v>
      </c>
      <c r="L356" s="629"/>
      <c r="M356" s="629">
        <v>0</v>
      </c>
      <c r="N356" s="629"/>
      <c r="O356" s="629"/>
      <c r="P356" s="642"/>
      <c r="Q356" s="630"/>
    </row>
    <row r="357" spans="1:17" ht="14.4" customHeight="1" x14ac:dyDescent="0.3">
      <c r="A357" s="625" t="s">
        <v>535</v>
      </c>
      <c r="B357" s="626" t="s">
        <v>5629</v>
      </c>
      <c r="C357" s="626" t="s">
        <v>5462</v>
      </c>
      <c r="D357" s="626" t="s">
        <v>5530</v>
      </c>
      <c r="E357" s="626" t="s">
        <v>5531</v>
      </c>
      <c r="F357" s="629">
        <v>46</v>
      </c>
      <c r="G357" s="629">
        <v>0</v>
      </c>
      <c r="H357" s="629"/>
      <c r="I357" s="629">
        <v>0</v>
      </c>
      <c r="J357" s="629">
        <v>16</v>
      </c>
      <c r="K357" s="629">
        <v>0</v>
      </c>
      <c r="L357" s="629"/>
      <c r="M357" s="629">
        <v>0</v>
      </c>
      <c r="N357" s="629">
        <v>23</v>
      </c>
      <c r="O357" s="629">
        <v>0</v>
      </c>
      <c r="P357" s="642"/>
      <c r="Q357" s="630">
        <v>0</v>
      </c>
    </row>
    <row r="358" spans="1:17" ht="14.4" customHeight="1" x14ac:dyDescent="0.3">
      <c r="A358" s="625" t="s">
        <v>535</v>
      </c>
      <c r="B358" s="626" t="s">
        <v>5629</v>
      </c>
      <c r="C358" s="626" t="s">
        <v>5462</v>
      </c>
      <c r="D358" s="626" t="s">
        <v>6065</v>
      </c>
      <c r="E358" s="626" t="s">
        <v>6066</v>
      </c>
      <c r="F358" s="629"/>
      <c r="G358" s="629"/>
      <c r="H358" s="629"/>
      <c r="I358" s="629"/>
      <c r="J358" s="629"/>
      <c r="K358" s="629"/>
      <c r="L358" s="629"/>
      <c r="M358" s="629"/>
      <c r="N358" s="629">
        <v>13</v>
      </c>
      <c r="O358" s="629">
        <v>0</v>
      </c>
      <c r="P358" s="642"/>
      <c r="Q358" s="630">
        <v>0</v>
      </c>
    </row>
    <row r="359" spans="1:17" ht="14.4" customHeight="1" x14ac:dyDescent="0.3">
      <c r="A359" s="625" t="s">
        <v>535</v>
      </c>
      <c r="B359" s="626" t="s">
        <v>5629</v>
      </c>
      <c r="C359" s="626" t="s">
        <v>5462</v>
      </c>
      <c r="D359" s="626" t="s">
        <v>6067</v>
      </c>
      <c r="E359" s="626" t="s">
        <v>5507</v>
      </c>
      <c r="F359" s="629">
        <v>122</v>
      </c>
      <c r="G359" s="629">
        <v>0</v>
      </c>
      <c r="H359" s="629"/>
      <c r="I359" s="629">
        <v>0</v>
      </c>
      <c r="J359" s="629">
        <v>142</v>
      </c>
      <c r="K359" s="629">
        <v>0</v>
      </c>
      <c r="L359" s="629"/>
      <c r="M359" s="629">
        <v>0</v>
      </c>
      <c r="N359" s="629">
        <v>1</v>
      </c>
      <c r="O359" s="629">
        <v>0</v>
      </c>
      <c r="P359" s="642"/>
      <c r="Q359" s="630">
        <v>0</v>
      </c>
    </row>
    <row r="360" spans="1:17" ht="14.4" customHeight="1" x14ac:dyDescent="0.3">
      <c r="A360" s="625" t="s">
        <v>535</v>
      </c>
      <c r="B360" s="626" t="s">
        <v>5629</v>
      </c>
      <c r="C360" s="626" t="s">
        <v>5462</v>
      </c>
      <c r="D360" s="626" t="s">
        <v>6068</v>
      </c>
      <c r="E360" s="626" t="s">
        <v>6069</v>
      </c>
      <c r="F360" s="629">
        <v>157</v>
      </c>
      <c r="G360" s="629">
        <v>0</v>
      </c>
      <c r="H360" s="629"/>
      <c r="I360" s="629">
        <v>0</v>
      </c>
      <c r="J360" s="629">
        <v>230</v>
      </c>
      <c r="K360" s="629">
        <v>0</v>
      </c>
      <c r="L360" s="629"/>
      <c r="M360" s="629">
        <v>0</v>
      </c>
      <c r="N360" s="629">
        <v>190</v>
      </c>
      <c r="O360" s="629">
        <v>0</v>
      </c>
      <c r="P360" s="642"/>
      <c r="Q360" s="630">
        <v>0</v>
      </c>
    </row>
    <row r="361" spans="1:17" ht="14.4" customHeight="1" x14ac:dyDescent="0.3">
      <c r="A361" s="625" t="s">
        <v>535</v>
      </c>
      <c r="B361" s="626" t="s">
        <v>5629</v>
      </c>
      <c r="C361" s="626" t="s">
        <v>5462</v>
      </c>
      <c r="D361" s="626" t="s">
        <v>6070</v>
      </c>
      <c r="E361" s="626" t="s">
        <v>5507</v>
      </c>
      <c r="F361" s="629">
        <v>262</v>
      </c>
      <c r="G361" s="629">
        <v>0</v>
      </c>
      <c r="H361" s="629"/>
      <c r="I361" s="629">
        <v>0</v>
      </c>
      <c r="J361" s="629">
        <v>350</v>
      </c>
      <c r="K361" s="629">
        <v>0</v>
      </c>
      <c r="L361" s="629"/>
      <c r="M361" s="629">
        <v>0</v>
      </c>
      <c r="N361" s="629">
        <v>2</v>
      </c>
      <c r="O361" s="629">
        <v>0</v>
      </c>
      <c r="P361" s="642"/>
      <c r="Q361" s="630">
        <v>0</v>
      </c>
    </row>
    <row r="362" spans="1:17" ht="14.4" customHeight="1" x14ac:dyDescent="0.3">
      <c r="A362" s="625" t="s">
        <v>535</v>
      </c>
      <c r="B362" s="626" t="s">
        <v>5629</v>
      </c>
      <c r="C362" s="626" t="s">
        <v>5462</v>
      </c>
      <c r="D362" s="626" t="s">
        <v>5607</v>
      </c>
      <c r="E362" s="626" t="s">
        <v>5608</v>
      </c>
      <c r="F362" s="629"/>
      <c r="G362" s="629"/>
      <c r="H362" s="629"/>
      <c r="I362" s="629"/>
      <c r="J362" s="629">
        <v>266</v>
      </c>
      <c r="K362" s="629">
        <v>0</v>
      </c>
      <c r="L362" s="629"/>
      <c r="M362" s="629">
        <v>0</v>
      </c>
      <c r="N362" s="629">
        <v>358</v>
      </c>
      <c r="O362" s="629">
        <v>0</v>
      </c>
      <c r="P362" s="642"/>
      <c r="Q362" s="630">
        <v>0</v>
      </c>
    </row>
    <row r="363" spans="1:17" ht="14.4" customHeight="1" x14ac:dyDescent="0.3">
      <c r="A363" s="625" t="s">
        <v>535</v>
      </c>
      <c r="B363" s="626" t="s">
        <v>5629</v>
      </c>
      <c r="C363" s="626" t="s">
        <v>5462</v>
      </c>
      <c r="D363" s="626" t="s">
        <v>6071</v>
      </c>
      <c r="E363" s="626" t="s">
        <v>6072</v>
      </c>
      <c r="F363" s="629"/>
      <c r="G363" s="629"/>
      <c r="H363" s="629"/>
      <c r="I363" s="629"/>
      <c r="J363" s="629">
        <v>2</v>
      </c>
      <c r="K363" s="629">
        <v>0</v>
      </c>
      <c r="L363" s="629"/>
      <c r="M363" s="629">
        <v>0</v>
      </c>
      <c r="N363" s="629">
        <v>1</v>
      </c>
      <c r="O363" s="629">
        <v>0</v>
      </c>
      <c r="P363" s="642"/>
      <c r="Q363" s="630">
        <v>0</v>
      </c>
    </row>
    <row r="364" spans="1:17" ht="14.4" customHeight="1" x14ac:dyDescent="0.3">
      <c r="A364" s="625" t="s">
        <v>535</v>
      </c>
      <c r="B364" s="626" t="s">
        <v>5629</v>
      </c>
      <c r="C364" s="626" t="s">
        <v>5462</v>
      </c>
      <c r="D364" s="626" t="s">
        <v>5609</v>
      </c>
      <c r="E364" s="626" t="s">
        <v>5610</v>
      </c>
      <c r="F364" s="629"/>
      <c r="G364" s="629"/>
      <c r="H364" s="629"/>
      <c r="I364" s="629"/>
      <c r="J364" s="629">
        <v>18</v>
      </c>
      <c r="K364" s="629">
        <v>0</v>
      </c>
      <c r="L364" s="629"/>
      <c r="M364" s="629">
        <v>0</v>
      </c>
      <c r="N364" s="629">
        <v>28</v>
      </c>
      <c r="O364" s="629">
        <v>0</v>
      </c>
      <c r="P364" s="642"/>
      <c r="Q364" s="630">
        <v>0</v>
      </c>
    </row>
    <row r="365" spans="1:17" ht="14.4" customHeight="1" x14ac:dyDescent="0.3">
      <c r="A365" s="625" t="s">
        <v>535</v>
      </c>
      <c r="B365" s="626" t="s">
        <v>5629</v>
      </c>
      <c r="C365" s="626" t="s">
        <v>5462</v>
      </c>
      <c r="D365" s="626" t="s">
        <v>6073</v>
      </c>
      <c r="E365" s="626" t="s">
        <v>6074</v>
      </c>
      <c r="F365" s="629"/>
      <c r="G365" s="629"/>
      <c r="H365" s="629"/>
      <c r="I365" s="629"/>
      <c r="J365" s="629"/>
      <c r="K365" s="629"/>
      <c r="L365" s="629"/>
      <c r="M365" s="629"/>
      <c r="N365" s="629">
        <v>27</v>
      </c>
      <c r="O365" s="629">
        <v>0</v>
      </c>
      <c r="P365" s="642"/>
      <c r="Q365" s="630">
        <v>0</v>
      </c>
    </row>
    <row r="366" spans="1:17" ht="14.4" customHeight="1" x14ac:dyDescent="0.3">
      <c r="A366" s="625" t="s">
        <v>535</v>
      </c>
      <c r="B366" s="626" t="s">
        <v>5629</v>
      </c>
      <c r="C366" s="626" t="s">
        <v>5462</v>
      </c>
      <c r="D366" s="626" t="s">
        <v>6075</v>
      </c>
      <c r="E366" s="626" t="s">
        <v>6076</v>
      </c>
      <c r="F366" s="629"/>
      <c r="G366" s="629"/>
      <c r="H366" s="629"/>
      <c r="I366" s="629"/>
      <c r="J366" s="629">
        <v>244</v>
      </c>
      <c r="K366" s="629">
        <v>0</v>
      </c>
      <c r="L366" s="629"/>
      <c r="M366" s="629">
        <v>0</v>
      </c>
      <c r="N366" s="629">
        <v>334</v>
      </c>
      <c r="O366" s="629">
        <v>0</v>
      </c>
      <c r="P366" s="642"/>
      <c r="Q366" s="630">
        <v>0</v>
      </c>
    </row>
    <row r="367" spans="1:17" ht="14.4" customHeight="1" x14ac:dyDescent="0.3">
      <c r="A367" s="625" t="s">
        <v>535</v>
      </c>
      <c r="B367" s="626" t="s">
        <v>5629</v>
      </c>
      <c r="C367" s="626" t="s">
        <v>5462</v>
      </c>
      <c r="D367" s="626" t="s">
        <v>5611</v>
      </c>
      <c r="E367" s="626" t="s">
        <v>5612</v>
      </c>
      <c r="F367" s="629"/>
      <c r="G367" s="629"/>
      <c r="H367" s="629"/>
      <c r="I367" s="629"/>
      <c r="J367" s="629">
        <v>22</v>
      </c>
      <c r="K367" s="629">
        <v>0</v>
      </c>
      <c r="L367" s="629"/>
      <c r="M367" s="629">
        <v>0</v>
      </c>
      <c r="N367" s="629">
        <v>48</v>
      </c>
      <c r="O367" s="629">
        <v>0</v>
      </c>
      <c r="P367" s="642"/>
      <c r="Q367" s="630">
        <v>0</v>
      </c>
    </row>
    <row r="368" spans="1:17" ht="14.4" customHeight="1" x14ac:dyDescent="0.3">
      <c r="A368" s="625" t="s">
        <v>535</v>
      </c>
      <c r="B368" s="626" t="s">
        <v>5629</v>
      </c>
      <c r="C368" s="626" t="s">
        <v>5462</v>
      </c>
      <c r="D368" s="626" t="s">
        <v>5613</v>
      </c>
      <c r="E368" s="626" t="s">
        <v>5614</v>
      </c>
      <c r="F368" s="629"/>
      <c r="G368" s="629"/>
      <c r="H368" s="629"/>
      <c r="I368" s="629"/>
      <c r="J368" s="629">
        <v>279</v>
      </c>
      <c r="K368" s="629">
        <v>0</v>
      </c>
      <c r="L368" s="629"/>
      <c r="M368" s="629">
        <v>0</v>
      </c>
      <c r="N368" s="629">
        <v>401</v>
      </c>
      <c r="O368" s="629">
        <v>0</v>
      </c>
      <c r="P368" s="642"/>
      <c r="Q368" s="630">
        <v>0</v>
      </c>
    </row>
    <row r="369" spans="1:17" ht="14.4" customHeight="1" x14ac:dyDescent="0.3">
      <c r="A369" s="625" t="s">
        <v>535</v>
      </c>
      <c r="B369" s="626" t="s">
        <v>5629</v>
      </c>
      <c r="C369" s="626" t="s">
        <v>5462</v>
      </c>
      <c r="D369" s="626" t="s">
        <v>6077</v>
      </c>
      <c r="E369" s="626" t="s">
        <v>6078</v>
      </c>
      <c r="F369" s="629"/>
      <c r="G369" s="629"/>
      <c r="H369" s="629"/>
      <c r="I369" s="629"/>
      <c r="J369" s="629"/>
      <c r="K369" s="629"/>
      <c r="L369" s="629"/>
      <c r="M369" s="629"/>
      <c r="N369" s="629">
        <v>70</v>
      </c>
      <c r="O369" s="629">
        <v>0</v>
      </c>
      <c r="P369" s="642"/>
      <c r="Q369" s="630">
        <v>0</v>
      </c>
    </row>
    <row r="370" spans="1:17" ht="14.4" customHeight="1" x14ac:dyDescent="0.3">
      <c r="A370" s="625" t="s">
        <v>535</v>
      </c>
      <c r="B370" s="626" t="s">
        <v>5629</v>
      </c>
      <c r="C370" s="626" t="s">
        <v>5462</v>
      </c>
      <c r="D370" s="626" t="s">
        <v>6079</v>
      </c>
      <c r="E370" s="626" t="s">
        <v>6080</v>
      </c>
      <c r="F370" s="629"/>
      <c r="G370" s="629"/>
      <c r="H370" s="629"/>
      <c r="I370" s="629"/>
      <c r="J370" s="629"/>
      <c r="K370" s="629"/>
      <c r="L370" s="629"/>
      <c r="M370" s="629"/>
      <c r="N370" s="629">
        <v>1</v>
      </c>
      <c r="O370" s="629">
        <v>0</v>
      </c>
      <c r="P370" s="642"/>
      <c r="Q370" s="630">
        <v>0</v>
      </c>
    </row>
    <row r="371" spans="1:17" ht="14.4" customHeight="1" x14ac:dyDescent="0.3">
      <c r="A371" s="625" t="s">
        <v>535</v>
      </c>
      <c r="B371" s="626" t="s">
        <v>5629</v>
      </c>
      <c r="C371" s="626" t="s">
        <v>5462</v>
      </c>
      <c r="D371" s="626" t="s">
        <v>5615</v>
      </c>
      <c r="E371" s="626" t="s">
        <v>5616</v>
      </c>
      <c r="F371" s="629"/>
      <c r="G371" s="629"/>
      <c r="H371" s="629"/>
      <c r="I371" s="629"/>
      <c r="J371" s="629">
        <v>4</v>
      </c>
      <c r="K371" s="629">
        <v>0</v>
      </c>
      <c r="L371" s="629"/>
      <c r="M371" s="629">
        <v>0</v>
      </c>
      <c r="N371" s="629">
        <v>2</v>
      </c>
      <c r="O371" s="629">
        <v>0</v>
      </c>
      <c r="P371" s="642"/>
      <c r="Q371" s="630">
        <v>0</v>
      </c>
    </row>
    <row r="372" spans="1:17" ht="14.4" customHeight="1" x14ac:dyDescent="0.3">
      <c r="A372" s="625" t="s">
        <v>535</v>
      </c>
      <c r="B372" s="626" t="s">
        <v>5629</v>
      </c>
      <c r="C372" s="626" t="s">
        <v>5462</v>
      </c>
      <c r="D372" s="626" t="s">
        <v>5619</v>
      </c>
      <c r="E372" s="626" t="s">
        <v>5620</v>
      </c>
      <c r="F372" s="629"/>
      <c r="G372" s="629"/>
      <c r="H372" s="629"/>
      <c r="I372" s="629"/>
      <c r="J372" s="629"/>
      <c r="K372" s="629"/>
      <c r="L372" s="629"/>
      <c r="M372" s="629"/>
      <c r="N372" s="629">
        <v>1</v>
      </c>
      <c r="O372" s="629">
        <v>0</v>
      </c>
      <c r="P372" s="642"/>
      <c r="Q372" s="630">
        <v>0</v>
      </c>
    </row>
    <row r="373" spans="1:17" ht="14.4" customHeight="1" x14ac:dyDescent="0.3">
      <c r="A373" s="625" t="s">
        <v>535</v>
      </c>
      <c r="B373" s="626" t="s">
        <v>5629</v>
      </c>
      <c r="C373" s="626" t="s">
        <v>5462</v>
      </c>
      <c r="D373" s="626" t="s">
        <v>6081</v>
      </c>
      <c r="E373" s="626" t="s">
        <v>6082</v>
      </c>
      <c r="F373" s="629"/>
      <c r="G373" s="629"/>
      <c r="H373" s="629"/>
      <c r="I373" s="629"/>
      <c r="J373" s="629">
        <v>7</v>
      </c>
      <c r="K373" s="629">
        <v>0</v>
      </c>
      <c r="L373" s="629"/>
      <c r="M373" s="629">
        <v>0</v>
      </c>
      <c r="N373" s="629">
        <v>13</v>
      </c>
      <c r="O373" s="629">
        <v>0</v>
      </c>
      <c r="P373" s="642"/>
      <c r="Q373" s="630">
        <v>0</v>
      </c>
    </row>
    <row r="374" spans="1:17" ht="14.4" customHeight="1" x14ac:dyDescent="0.3">
      <c r="A374" s="625" t="s">
        <v>535</v>
      </c>
      <c r="B374" s="626" t="s">
        <v>5629</v>
      </c>
      <c r="C374" s="626" t="s">
        <v>5462</v>
      </c>
      <c r="D374" s="626" t="s">
        <v>5621</v>
      </c>
      <c r="E374" s="626" t="s">
        <v>5622</v>
      </c>
      <c r="F374" s="629"/>
      <c r="G374" s="629"/>
      <c r="H374" s="629"/>
      <c r="I374" s="629"/>
      <c r="J374" s="629">
        <v>111</v>
      </c>
      <c r="K374" s="629">
        <v>0</v>
      </c>
      <c r="L374" s="629"/>
      <c r="M374" s="629">
        <v>0</v>
      </c>
      <c r="N374" s="629">
        <v>182</v>
      </c>
      <c r="O374" s="629">
        <v>0</v>
      </c>
      <c r="P374" s="642"/>
      <c r="Q374" s="630">
        <v>0</v>
      </c>
    </row>
    <row r="375" spans="1:17" ht="14.4" customHeight="1" x14ac:dyDescent="0.3">
      <c r="A375" s="625" t="s">
        <v>535</v>
      </c>
      <c r="B375" s="626" t="s">
        <v>5629</v>
      </c>
      <c r="C375" s="626" t="s">
        <v>5462</v>
      </c>
      <c r="D375" s="626" t="s">
        <v>6083</v>
      </c>
      <c r="E375" s="626" t="s">
        <v>6084</v>
      </c>
      <c r="F375" s="629"/>
      <c r="G375" s="629"/>
      <c r="H375" s="629"/>
      <c r="I375" s="629"/>
      <c r="J375" s="629">
        <v>12</v>
      </c>
      <c r="K375" s="629">
        <v>0</v>
      </c>
      <c r="L375" s="629"/>
      <c r="M375" s="629">
        <v>0</v>
      </c>
      <c r="N375" s="629">
        <v>13</v>
      </c>
      <c r="O375" s="629">
        <v>0</v>
      </c>
      <c r="P375" s="642"/>
      <c r="Q375" s="630">
        <v>0</v>
      </c>
    </row>
    <row r="376" spans="1:17" ht="14.4" customHeight="1" x14ac:dyDescent="0.3">
      <c r="A376" s="625" t="s">
        <v>535</v>
      </c>
      <c r="B376" s="626" t="s">
        <v>5629</v>
      </c>
      <c r="C376" s="626" t="s">
        <v>5462</v>
      </c>
      <c r="D376" s="626" t="s">
        <v>5623</v>
      </c>
      <c r="E376" s="626" t="s">
        <v>5624</v>
      </c>
      <c r="F376" s="629"/>
      <c r="G376" s="629"/>
      <c r="H376" s="629"/>
      <c r="I376" s="629"/>
      <c r="J376" s="629">
        <v>7</v>
      </c>
      <c r="K376" s="629">
        <v>0</v>
      </c>
      <c r="L376" s="629"/>
      <c r="M376" s="629">
        <v>0</v>
      </c>
      <c r="N376" s="629">
        <v>7</v>
      </c>
      <c r="O376" s="629">
        <v>0</v>
      </c>
      <c r="P376" s="642"/>
      <c r="Q376" s="630">
        <v>0</v>
      </c>
    </row>
    <row r="377" spans="1:17" ht="14.4" customHeight="1" x14ac:dyDescent="0.3">
      <c r="A377" s="625" t="s">
        <v>535</v>
      </c>
      <c r="B377" s="626" t="s">
        <v>5629</v>
      </c>
      <c r="C377" s="626" t="s">
        <v>5462</v>
      </c>
      <c r="D377" s="626" t="s">
        <v>6085</v>
      </c>
      <c r="E377" s="626" t="s">
        <v>6086</v>
      </c>
      <c r="F377" s="629"/>
      <c r="G377" s="629"/>
      <c r="H377" s="629"/>
      <c r="I377" s="629"/>
      <c r="J377" s="629">
        <v>16</v>
      </c>
      <c r="K377" s="629">
        <v>0</v>
      </c>
      <c r="L377" s="629"/>
      <c r="M377" s="629">
        <v>0</v>
      </c>
      <c r="N377" s="629">
        <v>7</v>
      </c>
      <c r="O377" s="629">
        <v>0</v>
      </c>
      <c r="P377" s="642"/>
      <c r="Q377" s="630">
        <v>0</v>
      </c>
    </row>
    <row r="378" spans="1:17" ht="14.4" customHeight="1" x14ac:dyDescent="0.3">
      <c r="A378" s="625" t="s">
        <v>535</v>
      </c>
      <c r="B378" s="626" t="s">
        <v>5629</v>
      </c>
      <c r="C378" s="626" t="s">
        <v>5462</v>
      </c>
      <c r="D378" s="626" t="s">
        <v>6087</v>
      </c>
      <c r="E378" s="626" t="s">
        <v>6088</v>
      </c>
      <c r="F378" s="629"/>
      <c r="G378" s="629"/>
      <c r="H378" s="629"/>
      <c r="I378" s="629"/>
      <c r="J378" s="629">
        <v>5</v>
      </c>
      <c r="K378" s="629">
        <v>0</v>
      </c>
      <c r="L378" s="629"/>
      <c r="M378" s="629">
        <v>0</v>
      </c>
      <c r="N378" s="629">
        <v>9</v>
      </c>
      <c r="O378" s="629">
        <v>0</v>
      </c>
      <c r="P378" s="642"/>
      <c r="Q378" s="630">
        <v>0</v>
      </c>
    </row>
    <row r="379" spans="1:17" ht="14.4" customHeight="1" x14ac:dyDescent="0.3">
      <c r="A379" s="625" t="s">
        <v>535</v>
      </c>
      <c r="B379" s="626" t="s">
        <v>5629</v>
      </c>
      <c r="C379" s="626" t="s">
        <v>5462</v>
      </c>
      <c r="D379" s="626" t="s">
        <v>6089</v>
      </c>
      <c r="E379" s="626" t="s">
        <v>6090</v>
      </c>
      <c r="F379" s="629"/>
      <c r="G379" s="629"/>
      <c r="H379" s="629"/>
      <c r="I379" s="629"/>
      <c r="J379" s="629">
        <v>1</v>
      </c>
      <c r="K379" s="629">
        <v>0</v>
      </c>
      <c r="L379" s="629"/>
      <c r="M379" s="629">
        <v>0</v>
      </c>
      <c r="N379" s="629">
        <v>1</v>
      </c>
      <c r="O379" s="629">
        <v>0</v>
      </c>
      <c r="P379" s="642"/>
      <c r="Q379" s="630">
        <v>0</v>
      </c>
    </row>
    <row r="380" spans="1:17" ht="14.4" customHeight="1" x14ac:dyDescent="0.3">
      <c r="A380" s="625" t="s">
        <v>535</v>
      </c>
      <c r="B380" s="626" t="s">
        <v>5629</v>
      </c>
      <c r="C380" s="626" t="s">
        <v>5462</v>
      </c>
      <c r="D380" s="626" t="s">
        <v>6091</v>
      </c>
      <c r="E380" s="626" t="s">
        <v>6092</v>
      </c>
      <c r="F380" s="629"/>
      <c r="G380" s="629"/>
      <c r="H380" s="629"/>
      <c r="I380" s="629"/>
      <c r="J380" s="629">
        <v>133</v>
      </c>
      <c r="K380" s="629">
        <v>0</v>
      </c>
      <c r="L380" s="629"/>
      <c r="M380" s="629">
        <v>0</v>
      </c>
      <c r="N380" s="629">
        <v>176</v>
      </c>
      <c r="O380" s="629">
        <v>0</v>
      </c>
      <c r="P380" s="642"/>
      <c r="Q380" s="630">
        <v>0</v>
      </c>
    </row>
    <row r="381" spans="1:17" ht="14.4" customHeight="1" x14ac:dyDescent="0.3">
      <c r="A381" s="625" t="s">
        <v>535</v>
      </c>
      <c r="B381" s="626" t="s">
        <v>5629</v>
      </c>
      <c r="C381" s="626" t="s">
        <v>5462</v>
      </c>
      <c r="D381" s="626" t="s">
        <v>6093</v>
      </c>
      <c r="E381" s="626" t="s">
        <v>6094</v>
      </c>
      <c r="F381" s="629"/>
      <c r="G381" s="629"/>
      <c r="H381" s="629"/>
      <c r="I381" s="629"/>
      <c r="J381" s="629">
        <v>5</v>
      </c>
      <c r="K381" s="629">
        <v>0</v>
      </c>
      <c r="L381" s="629"/>
      <c r="M381" s="629">
        <v>0</v>
      </c>
      <c r="N381" s="629">
        <v>13</v>
      </c>
      <c r="O381" s="629">
        <v>0</v>
      </c>
      <c r="P381" s="642"/>
      <c r="Q381" s="630">
        <v>0</v>
      </c>
    </row>
    <row r="382" spans="1:17" ht="14.4" customHeight="1" x14ac:dyDescent="0.3">
      <c r="A382" s="625" t="s">
        <v>535</v>
      </c>
      <c r="B382" s="626" t="s">
        <v>5629</v>
      </c>
      <c r="C382" s="626" t="s">
        <v>5462</v>
      </c>
      <c r="D382" s="626" t="s">
        <v>6095</v>
      </c>
      <c r="E382" s="626" t="s">
        <v>6096</v>
      </c>
      <c r="F382" s="629"/>
      <c r="G382" s="629"/>
      <c r="H382" s="629"/>
      <c r="I382" s="629"/>
      <c r="J382" s="629">
        <v>3</v>
      </c>
      <c r="K382" s="629">
        <v>0</v>
      </c>
      <c r="L382" s="629"/>
      <c r="M382" s="629">
        <v>0</v>
      </c>
      <c r="N382" s="629">
        <v>5</v>
      </c>
      <c r="O382" s="629">
        <v>0</v>
      </c>
      <c r="P382" s="642"/>
      <c r="Q382" s="630">
        <v>0</v>
      </c>
    </row>
    <row r="383" spans="1:17" ht="14.4" customHeight="1" x14ac:dyDescent="0.3">
      <c r="A383" s="625" t="s">
        <v>535</v>
      </c>
      <c r="B383" s="626" t="s">
        <v>5629</v>
      </c>
      <c r="C383" s="626" t="s">
        <v>5462</v>
      </c>
      <c r="D383" s="626" t="s">
        <v>6097</v>
      </c>
      <c r="E383" s="626" t="s">
        <v>6098</v>
      </c>
      <c r="F383" s="629"/>
      <c r="G383" s="629"/>
      <c r="H383" s="629"/>
      <c r="I383" s="629"/>
      <c r="J383" s="629">
        <v>2</v>
      </c>
      <c r="K383" s="629">
        <v>0</v>
      </c>
      <c r="L383" s="629"/>
      <c r="M383" s="629">
        <v>0</v>
      </c>
      <c r="N383" s="629">
        <v>1</v>
      </c>
      <c r="O383" s="629">
        <v>0</v>
      </c>
      <c r="P383" s="642"/>
      <c r="Q383" s="630">
        <v>0</v>
      </c>
    </row>
    <row r="384" spans="1:17" ht="14.4" customHeight="1" x14ac:dyDescent="0.3">
      <c r="A384" s="625" t="s">
        <v>535</v>
      </c>
      <c r="B384" s="626" t="s">
        <v>5629</v>
      </c>
      <c r="C384" s="626" t="s">
        <v>5462</v>
      </c>
      <c r="D384" s="626" t="s">
        <v>6099</v>
      </c>
      <c r="E384" s="626" t="s">
        <v>6100</v>
      </c>
      <c r="F384" s="629"/>
      <c r="G384" s="629"/>
      <c r="H384" s="629"/>
      <c r="I384" s="629"/>
      <c r="J384" s="629">
        <v>4</v>
      </c>
      <c r="K384" s="629">
        <v>0</v>
      </c>
      <c r="L384" s="629"/>
      <c r="M384" s="629">
        <v>0</v>
      </c>
      <c r="N384" s="629">
        <v>14</v>
      </c>
      <c r="O384" s="629">
        <v>0</v>
      </c>
      <c r="P384" s="642"/>
      <c r="Q384" s="630">
        <v>0</v>
      </c>
    </row>
    <row r="385" spans="1:17" ht="14.4" customHeight="1" x14ac:dyDescent="0.3">
      <c r="A385" s="625" t="s">
        <v>535</v>
      </c>
      <c r="B385" s="626" t="s">
        <v>5629</v>
      </c>
      <c r="C385" s="626" t="s">
        <v>5462</v>
      </c>
      <c r="D385" s="626" t="s">
        <v>6101</v>
      </c>
      <c r="E385" s="626" t="s">
        <v>6102</v>
      </c>
      <c r="F385" s="629"/>
      <c r="G385" s="629"/>
      <c r="H385" s="629"/>
      <c r="I385" s="629"/>
      <c r="J385" s="629">
        <v>14</v>
      </c>
      <c r="K385" s="629">
        <v>0</v>
      </c>
      <c r="L385" s="629"/>
      <c r="M385" s="629">
        <v>0</v>
      </c>
      <c r="N385" s="629">
        <v>22</v>
      </c>
      <c r="O385" s="629">
        <v>0</v>
      </c>
      <c r="P385" s="642"/>
      <c r="Q385" s="630">
        <v>0</v>
      </c>
    </row>
    <row r="386" spans="1:17" ht="14.4" customHeight="1" x14ac:dyDescent="0.3">
      <c r="A386" s="625" t="s">
        <v>535</v>
      </c>
      <c r="B386" s="626" t="s">
        <v>5629</v>
      </c>
      <c r="C386" s="626" t="s">
        <v>5462</v>
      </c>
      <c r="D386" s="626" t="s">
        <v>6103</v>
      </c>
      <c r="E386" s="626" t="s">
        <v>6104</v>
      </c>
      <c r="F386" s="629"/>
      <c r="G386" s="629"/>
      <c r="H386" s="629"/>
      <c r="I386" s="629"/>
      <c r="J386" s="629">
        <v>165</v>
      </c>
      <c r="K386" s="629">
        <v>0</v>
      </c>
      <c r="L386" s="629"/>
      <c r="M386" s="629">
        <v>0</v>
      </c>
      <c r="N386" s="629">
        <v>231</v>
      </c>
      <c r="O386" s="629">
        <v>0</v>
      </c>
      <c r="P386" s="642"/>
      <c r="Q386" s="630">
        <v>0</v>
      </c>
    </row>
    <row r="387" spans="1:17" ht="14.4" customHeight="1" x14ac:dyDescent="0.3">
      <c r="A387" s="625" t="s">
        <v>535</v>
      </c>
      <c r="B387" s="626" t="s">
        <v>5629</v>
      </c>
      <c r="C387" s="626" t="s">
        <v>5462</v>
      </c>
      <c r="D387" s="626" t="s">
        <v>6105</v>
      </c>
      <c r="E387" s="626" t="s">
        <v>6106</v>
      </c>
      <c r="F387" s="629"/>
      <c r="G387" s="629"/>
      <c r="H387" s="629"/>
      <c r="I387" s="629"/>
      <c r="J387" s="629">
        <v>8</v>
      </c>
      <c r="K387" s="629">
        <v>0</v>
      </c>
      <c r="L387" s="629"/>
      <c r="M387" s="629">
        <v>0</v>
      </c>
      <c r="N387" s="629">
        <v>15</v>
      </c>
      <c r="O387" s="629">
        <v>0</v>
      </c>
      <c r="P387" s="642"/>
      <c r="Q387" s="630">
        <v>0</v>
      </c>
    </row>
    <row r="388" spans="1:17" ht="14.4" customHeight="1" x14ac:dyDescent="0.3">
      <c r="A388" s="625" t="s">
        <v>535</v>
      </c>
      <c r="B388" s="626" t="s">
        <v>5629</v>
      </c>
      <c r="C388" s="626" t="s">
        <v>5462</v>
      </c>
      <c r="D388" s="626" t="s">
        <v>6107</v>
      </c>
      <c r="E388" s="626" t="s">
        <v>6106</v>
      </c>
      <c r="F388" s="629"/>
      <c r="G388" s="629"/>
      <c r="H388" s="629"/>
      <c r="I388" s="629"/>
      <c r="J388" s="629">
        <v>1</v>
      </c>
      <c r="K388" s="629">
        <v>0</v>
      </c>
      <c r="L388" s="629"/>
      <c r="M388" s="629">
        <v>0</v>
      </c>
      <c r="N388" s="629">
        <v>1</v>
      </c>
      <c r="O388" s="629">
        <v>0</v>
      </c>
      <c r="P388" s="642"/>
      <c r="Q388" s="630">
        <v>0</v>
      </c>
    </row>
    <row r="389" spans="1:17" ht="14.4" customHeight="1" x14ac:dyDescent="0.3">
      <c r="A389" s="625" t="s">
        <v>535</v>
      </c>
      <c r="B389" s="626" t="s">
        <v>5629</v>
      </c>
      <c r="C389" s="626" t="s">
        <v>5462</v>
      </c>
      <c r="D389" s="626" t="s">
        <v>6108</v>
      </c>
      <c r="E389" s="626" t="s">
        <v>6109</v>
      </c>
      <c r="F389" s="629"/>
      <c r="G389" s="629"/>
      <c r="H389" s="629"/>
      <c r="I389" s="629"/>
      <c r="J389" s="629">
        <v>155</v>
      </c>
      <c r="K389" s="629">
        <v>0</v>
      </c>
      <c r="L389" s="629"/>
      <c r="M389" s="629">
        <v>0</v>
      </c>
      <c r="N389" s="629">
        <v>191</v>
      </c>
      <c r="O389" s="629">
        <v>0</v>
      </c>
      <c r="P389" s="642"/>
      <c r="Q389" s="630">
        <v>0</v>
      </c>
    </row>
    <row r="390" spans="1:17" ht="14.4" customHeight="1" x14ac:dyDescent="0.3">
      <c r="A390" s="625" t="s">
        <v>535</v>
      </c>
      <c r="B390" s="626" t="s">
        <v>5629</v>
      </c>
      <c r="C390" s="626" t="s">
        <v>5462</v>
      </c>
      <c r="D390" s="626" t="s">
        <v>6110</v>
      </c>
      <c r="E390" s="626" t="s">
        <v>6111</v>
      </c>
      <c r="F390" s="629"/>
      <c r="G390" s="629"/>
      <c r="H390" s="629"/>
      <c r="I390" s="629"/>
      <c r="J390" s="629">
        <v>43</v>
      </c>
      <c r="K390" s="629">
        <v>0</v>
      </c>
      <c r="L390" s="629"/>
      <c r="M390" s="629">
        <v>0</v>
      </c>
      <c r="N390" s="629">
        <v>106</v>
      </c>
      <c r="O390" s="629">
        <v>0</v>
      </c>
      <c r="P390" s="642"/>
      <c r="Q390" s="630">
        <v>0</v>
      </c>
    </row>
    <row r="391" spans="1:17" ht="14.4" customHeight="1" x14ac:dyDescent="0.3">
      <c r="A391" s="625" t="s">
        <v>535</v>
      </c>
      <c r="B391" s="626" t="s">
        <v>5629</v>
      </c>
      <c r="C391" s="626" t="s">
        <v>5462</v>
      </c>
      <c r="D391" s="626" t="s">
        <v>6112</v>
      </c>
      <c r="E391" s="626" t="s">
        <v>6113</v>
      </c>
      <c r="F391" s="629"/>
      <c r="G391" s="629"/>
      <c r="H391" s="629"/>
      <c r="I391" s="629"/>
      <c r="J391" s="629">
        <v>2</v>
      </c>
      <c r="K391" s="629">
        <v>0</v>
      </c>
      <c r="L391" s="629"/>
      <c r="M391" s="629">
        <v>0</v>
      </c>
      <c r="N391" s="629">
        <v>1</v>
      </c>
      <c r="O391" s="629">
        <v>0</v>
      </c>
      <c r="P391" s="642"/>
      <c r="Q391" s="630">
        <v>0</v>
      </c>
    </row>
    <row r="392" spans="1:17" ht="14.4" customHeight="1" x14ac:dyDescent="0.3">
      <c r="A392" s="625" t="s">
        <v>535</v>
      </c>
      <c r="B392" s="626" t="s">
        <v>5629</v>
      </c>
      <c r="C392" s="626" t="s">
        <v>5462</v>
      </c>
      <c r="D392" s="626" t="s">
        <v>6114</v>
      </c>
      <c r="E392" s="626" t="s">
        <v>6115</v>
      </c>
      <c r="F392" s="629"/>
      <c r="G392" s="629"/>
      <c r="H392" s="629"/>
      <c r="I392" s="629"/>
      <c r="J392" s="629">
        <v>17</v>
      </c>
      <c r="K392" s="629">
        <v>0</v>
      </c>
      <c r="L392" s="629"/>
      <c r="M392" s="629">
        <v>0</v>
      </c>
      <c r="N392" s="629">
        <v>36</v>
      </c>
      <c r="O392" s="629">
        <v>0</v>
      </c>
      <c r="P392" s="642"/>
      <c r="Q392" s="630">
        <v>0</v>
      </c>
    </row>
    <row r="393" spans="1:17" ht="14.4" customHeight="1" x14ac:dyDescent="0.3">
      <c r="A393" s="625" t="s">
        <v>535</v>
      </c>
      <c r="B393" s="626" t="s">
        <v>5629</v>
      </c>
      <c r="C393" s="626" t="s">
        <v>5462</v>
      </c>
      <c r="D393" s="626" t="s">
        <v>6116</v>
      </c>
      <c r="E393" s="626" t="s">
        <v>6117</v>
      </c>
      <c r="F393" s="629"/>
      <c r="G393" s="629"/>
      <c r="H393" s="629"/>
      <c r="I393" s="629"/>
      <c r="J393" s="629">
        <v>5</v>
      </c>
      <c r="K393" s="629">
        <v>0</v>
      </c>
      <c r="L393" s="629"/>
      <c r="M393" s="629">
        <v>0</v>
      </c>
      <c r="N393" s="629">
        <v>4</v>
      </c>
      <c r="O393" s="629">
        <v>0</v>
      </c>
      <c r="P393" s="642"/>
      <c r="Q393" s="630">
        <v>0</v>
      </c>
    </row>
    <row r="394" spans="1:17" ht="14.4" customHeight="1" x14ac:dyDescent="0.3">
      <c r="A394" s="625" t="s">
        <v>535</v>
      </c>
      <c r="B394" s="626" t="s">
        <v>5629</v>
      </c>
      <c r="C394" s="626" t="s">
        <v>5462</v>
      </c>
      <c r="D394" s="626" t="s">
        <v>6118</v>
      </c>
      <c r="E394" s="626" t="s">
        <v>6096</v>
      </c>
      <c r="F394" s="629"/>
      <c r="G394" s="629"/>
      <c r="H394" s="629"/>
      <c r="I394" s="629"/>
      <c r="J394" s="629">
        <v>4</v>
      </c>
      <c r="K394" s="629">
        <v>0</v>
      </c>
      <c r="L394" s="629"/>
      <c r="M394" s="629">
        <v>0</v>
      </c>
      <c r="N394" s="629">
        <v>4</v>
      </c>
      <c r="O394" s="629">
        <v>0</v>
      </c>
      <c r="P394" s="642"/>
      <c r="Q394" s="630">
        <v>0</v>
      </c>
    </row>
    <row r="395" spans="1:17" ht="14.4" customHeight="1" x14ac:dyDescent="0.3">
      <c r="A395" s="625" t="s">
        <v>535</v>
      </c>
      <c r="B395" s="626" t="s">
        <v>5629</v>
      </c>
      <c r="C395" s="626" t="s">
        <v>5462</v>
      </c>
      <c r="D395" s="626" t="s">
        <v>6119</v>
      </c>
      <c r="E395" s="626" t="s">
        <v>6120</v>
      </c>
      <c r="F395" s="629"/>
      <c r="G395" s="629"/>
      <c r="H395" s="629"/>
      <c r="I395" s="629"/>
      <c r="J395" s="629">
        <v>1</v>
      </c>
      <c r="K395" s="629">
        <v>0</v>
      </c>
      <c r="L395" s="629"/>
      <c r="M395" s="629">
        <v>0</v>
      </c>
      <c r="N395" s="629">
        <v>10</v>
      </c>
      <c r="O395" s="629">
        <v>0</v>
      </c>
      <c r="P395" s="642"/>
      <c r="Q395" s="630">
        <v>0</v>
      </c>
    </row>
    <row r="396" spans="1:17" ht="14.4" customHeight="1" x14ac:dyDescent="0.3">
      <c r="A396" s="625" t="s">
        <v>535</v>
      </c>
      <c r="B396" s="626" t="s">
        <v>5629</v>
      </c>
      <c r="C396" s="626" t="s">
        <v>5462</v>
      </c>
      <c r="D396" s="626" t="s">
        <v>6121</v>
      </c>
      <c r="E396" s="626" t="s">
        <v>6086</v>
      </c>
      <c r="F396" s="629"/>
      <c r="G396" s="629"/>
      <c r="H396" s="629"/>
      <c r="I396" s="629"/>
      <c r="J396" s="629">
        <v>9</v>
      </c>
      <c r="K396" s="629">
        <v>0</v>
      </c>
      <c r="L396" s="629"/>
      <c r="M396" s="629">
        <v>0</v>
      </c>
      <c r="N396" s="629">
        <v>7</v>
      </c>
      <c r="O396" s="629">
        <v>0</v>
      </c>
      <c r="P396" s="642"/>
      <c r="Q396" s="630">
        <v>0</v>
      </c>
    </row>
    <row r="397" spans="1:17" ht="14.4" customHeight="1" x14ac:dyDescent="0.3">
      <c r="A397" s="625" t="s">
        <v>535</v>
      </c>
      <c r="B397" s="626" t="s">
        <v>5629</v>
      </c>
      <c r="C397" s="626" t="s">
        <v>5462</v>
      </c>
      <c r="D397" s="626" t="s">
        <v>6122</v>
      </c>
      <c r="E397" s="626" t="s">
        <v>6123</v>
      </c>
      <c r="F397" s="629"/>
      <c r="G397" s="629"/>
      <c r="H397" s="629"/>
      <c r="I397" s="629"/>
      <c r="J397" s="629">
        <v>18</v>
      </c>
      <c r="K397" s="629">
        <v>0</v>
      </c>
      <c r="L397" s="629"/>
      <c r="M397" s="629">
        <v>0</v>
      </c>
      <c r="N397" s="629">
        <v>23</v>
      </c>
      <c r="O397" s="629">
        <v>0</v>
      </c>
      <c r="P397" s="642"/>
      <c r="Q397" s="630">
        <v>0</v>
      </c>
    </row>
    <row r="398" spans="1:17" ht="14.4" customHeight="1" x14ac:dyDescent="0.3">
      <c r="A398" s="625" t="s">
        <v>535</v>
      </c>
      <c r="B398" s="626" t="s">
        <v>5629</v>
      </c>
      <c r="C398" s="626" t="s">
        <v>5462</v>
      </c>
      <c r="D398" s="626" t="s">
        <v>6124</v>
      </c>
      <c r="E398" s="626" t="s">
        <v>6125</v>
      </c>
      <c r="F398" s="629"/>
      <c r="G398" s="629"/>
      <c r="H398" s="629"/>
      <c r="I398" s="629"/>
      <c r="J398" s="629">
        <v>3</v>
      </c>
      <c r="K398" s="629">
        <v>0</v>
      </c>
      <c r="L398" s="629"/>
      <c r="M398" s="629">
        <v>0</v>
      </c>
      <c r="N398" s="629">
        <v>4</v>
      </c>
      <c r="O398" s="629">
        <v>0</v>
      </c>
      <c r="P398" s="642"/>
      <c r="Q398" s="630">
        <v>0</v>
      </c>
    </row>
    <row r="399" spans="1:17" ht="14.4" customHeight="1" x14ac:dyDescent="0.3">
      <c r="A399" s="625" t="s">
        <v>535</v>
      </c>
      <c r="B399" s="626" t="s">
        <v>5629</v>
      </c>
      <c r="C399" s="626" t="s">
        <v>5462</v>
      </c>
      <c r="D399" s="626" t="s">
        <v>6126</v>
      </c>
      <c r="E399" s="626" t="s">
        <v>6127</v>
      </c>
      <c r="F399" s="629"/>
      <c r="G399" s="629"/>
      <c r="H399" s="629"/>
      <c r="I399" s="629"/>
      <c r="J399" s="629">
        <v>11</v>
      </c>
      <c r="K399" s="629">
        <v>0</v>
      </c>
      <c r="L399" s="629"/>
      <c r="M399" s="629">
        <v>0</v>
      </c>
      <c r="N399" s="629">
        <v>18</v>
      </c>
      <c r="O399" s="629">
        <v>0</v>
      </c>
      <c r="P399" s="642"/>
      <c r="Q399" s="630">
        <v>0</v>
      </c>
    </row>
    <row r="400" spans="1:17" ht="14.4" customHeight="1" x14ac:dyDescent="0.3">
      <c r="A400" s="625" t="s">
        <v>535</v>
      </c>
      <c r="B400" s="626" t="s">
        <v>5629</v>
      </c>
      <c r="C400" s="626" t="s">
        <v>5462</v>
      </c>
      <c r="D400" s="626" t="s">
        <v>6128</v>
      </c>
      <c r="E400" s="626" t="s">
        <v>6129</v>
      </c>
      <c r="F400" s="629"/>
      <c r="G400" s="629"/>
      <c r="H400" s="629"/>
      <c r="I400" s="629"/>
      <c r="J400" s="629">
        <v>48</v>
      </c>
      <c r="K400" s="629">
        <v>0</v>
      </c>
      <c r="L400" s="629"/>
      <c r="M400" s="629">
        <v>0</v>
      </c>
      <c r="N400" s="629">
        <v>55</v>
      </c>
      <c r="O400" s="629">
        <v>0</v>
      </c>
      <c r="P400" s="642"/>
      <c r="Q400" s="630">
        <v>0</v>
      </c>
    </row>
    <row r="401" spans="1:17" ht="14.4" customHeight="1" x14ac:dyDescent="0.3">
      <c r="A401" s="625" t="s">
        <v>535</v>
      </c>
      <c r="B401" s="626" t="s">
        <v>5629</v>
      </c>
      <c r="C401" s="626" t="s">
        <v>5462</v>
      </c>
      <c r="D401" s="626" t="s">
        <v>6130</v>
      </c>
      <c r="E401" s="626" t="s">
        <v>6131</v>
      </c>
      <c r="F401" s="629"/>
      <c r="G401" s="629"/>
      <c r="H401" s="629"/>
      <c r="I401" s="629"/>
      <c r="J401" s="629">
        <v>19</v>
      </c>
      <c r="K401" s="629">
        <v>0</v>
      </c>
      <c r="L401" s="629"/>
      <c r="M401" s="629">
        <v>0</v>
      </c>
      <c r="N401" s="629">
        <v>72</v>
      </c>
      <c r="O401" s="629">
        <v>0</v>
      </c>
      <c r="P401" s="642"/>
      <c r="Q401" s="630">
        <v>0</v>
      </c>
    </row>
    <row r="402" spans="1:17" ht="14.4" customHeight="1" x14ac:dyDescent="0.3">
      <c r="A402" s="625" t="s">
        <v>535</v>
      </c>
      <c r="B402" s="626" t="s">
        <v>5629</v>
      </c>
      <c r="C402" s="626" t="s">
        <v>5462</v>
      </c>
      <c r="D402" s="626" t="s">
        <v>6132</v>
      </c>
      <c r="E402" s="626" t="s">
        <v>6133</v>
      </c>
      <c r="F402" s="629"/>
      <c r="G402" s="629"/>
      <c r="H402" s="629"/>
      <c r="I402" s="629"/>
      <c r="J402" s="629">
        <v>1</v>
      </c>
      <c r="K402" s="629">
        <v>0</v>
      </c>
      <c r="L402" s="629"/>
      <c r="M402" s="629">
        <v>0</v>
      </c>
      <c r="N402" s="629"/>
      <c r="O402" s="629"/>
      <c r="P402" s="642"/>
      <c r="Q402" s="630"/>
    </row>
    <row r="403" spans="1:17" ht="14.4" customHeight="1" x14ac:dyDescent="0.3">
      <c r="A403" s="625" t="s">
        <v>535</v>
      </c>
      <c r="B403" s="626" t="s">
        <v>5629</v>
      </c>
      <c r="C403" s="626" t="s">
        <v>5462</v>
      </c>
      <c r="D403" s="626" t="s">
        <v>6134</v>
      </c>
      <c r="E403" s="626" t="s">
        <v>6135</v>
      </c>
      <c r="F403" s="629"/>
      <c r="G403" s="629"/>
      <c r="H403" s="629"/>
      <c r="I403" s="629"/>
      <c r="J403" s="629">
        <v>1</v>
      </c>
      <c r="K403" s="629">
        <v>0</v>
      </c>
      <c r="L403" s="629"/>
      <c r="M403" s="629">
        <v>0</v>
      </c>
      <c r="N403" s="629"/>
      <c r="O403" s="629"/>
      <c r="P403" s="642"/>
      <c r="Q403" s="630"/>
    </row>
    <row r="404" spans="1:17" ht="14.4" customHeight="1" x14ac:dyDescent="0.3">
      <c r="A404" s="625" t="s">
        <v>535</v>
      </c>
      <c r="B404" s="626" t="s">
        <v>5629</v>
      </c>
      <c r="C404" s="626" t="s">
        <v>5462</v>
      </c>
      <c r="D404" s="626" t="s">
        <v>6136</v>
      </c>
      <c r="E404" s="626" t="s">
        <v>6137</v>
      </c>
      <c r="F404" s="629"/>
      <c r="G404" s="629"/>
      <c r="H404" s="629"/>
      <c r="I404" s="629"/>
      <c r="J404" s="629">
        <v>3</v>
      </c>
      <c r="K404" s="629">
        <v>0</v>
      </c>
      <c r="L404" s="629"/>
      <c r="M404" s="629">
        <v>0</v>
      </c>
      <c r="N404" s="629"/>
      <c r="O404" s="629"/>
      <c r="P404" s="642"/>
      <c r="Q404" s="630"/>
    </row>
    <row r="405" spans="1:17" ht="14.4" customHeight="1" x14ac:dyDescent="0.3">
      <c r="A405" s="625" t="s">
        <v>535</v>
      </c>
      <c r="B405" s="626" t="s">
        <v>5629</v>
      </c>
      <c r="C405" s="626" t="s">
        <v>5462</v>
      </c>
      <c r="D405" s="626" t="s">
        <v>6138</v>
      </c>
      <c r="E405" s="626" t="s">
        <v>6139</v>
      </c>
      <c r="F405" s="629"/>
      <c r="G405" s="629"/>
      <c r="H405" s="629"/>
      <c r="I405" s="629"/>
      <c r="J405" s="629">
        <v>1</v>
      </c>
      <c r="K405" s="629">
        <v>0</v>
      </c>
      <c r="L405" s="629"/>
      <c r="M405" s="629">
        <v>0</v>
      </c>
      <c r="N405" s="629"/>
      <c r="O405" s="629"/>
      <c r="P405" s="642"/>
      <c r="Q405" s="630"/>
    </row>
    <row r="406" spans="1:17" ht="14.4" customHeight="1" x14ac:dyDescent="0.3">
      <c r="A406" s="625" t="s">
        <v>535</v>
      </c>
      <c r="B406" s="626" t="s">
        <v>5629</v>
      </c>
      <c r="C406" s="626" t="s">
        <v>5462</v>
      </c>
      <c r="D406" s="626" t="s">
        <v>6140</v>
      </c>
      <c r="E406" s="626" t="s">
        <v>6141</v>
      </c>
      <c r="F406" s="629"/>
      <c r="G406" s="629"/>
      <c r="H406" s="629"/>
      <c r="I406" s="629"/>
      <c r="J406" s="629">
        <v>1</v>
      </c>
      <c r="K406" s="629">
        <v>0</v>
      </c>
      <c r="L406" s="629"/>
      <c r="M406" s="629">
        <v>0</v>
      </c>
      <c r="N406" s="629">
        <v>1</v>
      </c>
      <c r="O406" s="629">
        <v>0</v>
      </c>
      <c r="P406" s="642"/>
      <c r="Q406" s="630">
        <v>0</v>
      </c>
    </row>
    <row r="407" spans="1:17" ht="14.4" customHeight="1" x14ac:dyDescent="0.3">
      <c r="A407" s="625" t="s">
        <v>535</v>
      </c>
      <c r="B407" s="626" t="s">
        <v>5629</v>
      </c>
      <c r="C407" s="626" t="s">
        <v>5462</v>
      </c>
      <c r="D407" s="626" t="s">
        <v>6142</v>
      </c>
      <c r="E407" s="626" t="s">
        <v>6143</v>
      </c>
      <c r="F407" s="629"/>
      <c r="G407" s="629"/>
      <c r="H407" s="629"/>
      <c r="I407" s="629"/>
      <c r="J407" s="629">
        <v>1</v>
      </c>
      <c r="K407" s="629">
        <v>0</v>
      </c>
      <c r="L407" s="629"/>
      <c r="M407" s="629">
        <v>0</v>
      </c>
      <c r="N407" s="629">
        <v>1</v>
      </c>
      <c r="O407" s="629">
        <v>0</v>
      </c>
      <c r="P407" s="642"/>
      <c r="Q407" s="630">
        <v>0</v>
      </c>
    </row>
    <row r="408" spans="1:17" ht="14.4" customHeight="1" x14ac:dyDescent="0.3">
      <c r="A408" s="625" t="s">
        <v>535</v>
      </c>
      <c r="B408" s="626" t="s">
        <v>5629</v>
      </c>
      <c r="C408" s="626" t="s">
        <v>5462</v>
      </c>
      <c r="D408" s="626" t="s">
        <v>6144</v>
      </c>
      <c r="E408" s="626" t="s">
        <v>6145</v>
      </c>
      <c r="F408" s="629"/>
      <c r="G408" s="629"/>
      <c r="H408" s="629"/>
      <c r="I408" s="629"/>
      <c r="J408" s="629">
        <v>2</v>
      </c>
      <c r="K408" s="629">
        <v>0</v>
      </c>
      <c r="L408" s="629"/>
      <c r="M408" s="629">
        <v>0</v>
      </c>
      <c r="N408" s="629">
        <v>5</v>
      </c>
      <c r="O408" s="629">
        <v>0</v>
      </c>
      <c r="P408" s="642"/>
      <c r="Q408" s="630">
        <v>0</v>
      </c>
    </row>
    <row r="409" spans="1:17" ht="14.4" customHeight="1" x14ac:dyDescent="0.3">
      <c r="A409" s="625" t="s">
        <v>535</v>
      </c>
      <c r="B409" s="626" t="s">
        <v>5629</v>
      </c>
      <c r="C409" s="626" t="s">
        <v>5462</v>
      </c>
      <c r="D409" s="626" t="s">
        <v>6146</v>
      </c>
      <c r="E409" s="626" t="s">
        <v>6147</v>
      </c>
      <c r="F409" s="629"/>
      <c r="G409" s="629"/>
      <c r="H409" s="629"/>
      <c r="I409" s="629"/>
      <c r="J409" s="629"/>
      <c r="K409" s="629"/>
      <c r="L409" s="629"/>
      <c r="M409" s="629"/>
      <c r="N409" s="629">
        <v>1</v>
      </c>
      <c r="O409" s="629">
        <v>0</v>
      </c>
      <c r="P409" s="642"/>
      <c r="Q409" s="630">
        <v>0</v>
      </c>
    </row>
    <row r="410" spans="1:17" ht="14.4" customHeight="1" x14ac:dyDescent="0.3">
      <c r="A410" s="625" t="s">
        <v>535</v>
      </c>
      <c r="B410" s="626" t="s">
        <v>5629</v>
      </c>
      <c r="C410" s="626" t="s">
        <v>5462</v>
      </c>
      <c r="D410" s="626" t="s">
        <v>6148</v>
      </c>
      <c r="E410" s="626" t="s">
        <v>6149</v>
      </c>
      <c r="F410" s="629"/>
      <c r="G410" s="629"/>
      <c r="H410" s="629"/>
      <c r="I410" s="629"/>
      <c r="J410" s="629">
        <v>1</v>
      </c>
      <c r="K410" s="629">
        <v>0</v>
      </c>
      <c r="L410" s="629"/>
      <c r="M410" s="629">
        <v>0</v>
      </c>
      <c r="N410" s="629">
        <v>1</v>
      </c>
      <c r="O410" s="629">
        <v>0</v>
      </c>
      <c r="P410" s="642"/>
      <c r="Q410" s="630">
        <v>0</v>
      </c>
    </row>
    <row r="411" spans="1:17" ht="14.4" customHeight="1" x14ac:dyDescent="0.3">
      <c r="A411" s="625" t="s">
        <v>535</v>
      </c>
      <c r="B411" s="626" t="s">
        <v>5629</v>
      </c>
      <c r="C411" s="626" t="s">
        <v>5462</v>
      </c>
      <c r="D411" s="626" t="s">
        <v>6150</v>
      </c>
      <c r="E411" s="626" t="s">
        <v>6151</v>
      </c>
      <c r="F411" s="629"/>
      <c r="G411" s="629"/>
      <c r="H411" s="629"/>
      <c r="I411" s="629"/>
      <c r="J411" s="629">
        <v>1</v>
      </c>
      <c r="K411" s="629">
        <v>0</v>
      </c>
      <c r="L411" s="629"/>
      <c r="M411" s="629">
        <v>0</v>
      </c>
      <c r="N411" s="629">
        <v>1</v>
      </c>
      <c r="O411" s="629">
        <v>0</v>
      </c>
      <c r="P411" s="642"/>
      <c r="Q411" s="630">
        <v>0</v>
      </c>
    </row>
    <row r="412" spans="1:17" ht="14.4" customHeight="1" x14ac:dyDescent="0.3">
      <c r="A412" s="625" t="s">
        <v>535</v>
      </c>
      <c r="B412" s="626" t="s">
        <v>5629</v>
      </c>
      <c r="C412" s="626" t="s">
        <v>5462</v>
      </c>
      <c r="D412" s="626" t="s">
        <v>6152</v>
      </c>
      <c r="E412" s="626" t="s">
        <v>6153</v>
      </c>
      <c r="F412" s="629"/>
      <c r="G412" s="629"/>
      <c r="H412" s="629"/>
      <c r="I412" s="629"/>
      <c r="J412" s="629">
        <v>1</v>
      </c>
      <c r="K412" s="629">
        <v>0</v>
      </c>
      <c r="L412" s="629"/>
      <c r="M412" s="629">
        <v>0</v>
      </c>
      <c r="N412" s="629"/>
      <c r="O412" s="629"/>
      <c r="P412" s="642"/>
      <c r="Q412" s="630"/>
    </row>
    <row r="413" spans="1:17" ht="14.4" customHeight="1" x14ac:dyDescent="0.3">
      <c r="A413" s="625" t="s">
        <v>535</v>
      </c>
      <c r="B413" s="626" t="s">
        <v>5629</v>
      </c>
      <c r="C413" s="626" t="s">
        <v>5462</v>
      </c>
      <c r="D413" s="626" t="s">
        <v>6154</v>
      </c>
      <c r="E413" s="626" t="s">
        <v>6155</v>
      </c>
      <c r="F413" s="629"/>
      <c r="G413" s="629"/>
      <c r="H413" s="629"/>
      <c r="I413" s="629"/>
      <c r="J413" s="629">
        <v>1</v>
      </c>
      <c r="K413" s="629">
        <v>0</v>
      </c>
      <c r="L413" s="629"/>
      <c r="M413" s="629">
        <v>0</v>
      </c>
      <c r="N413" s="629">
        <v>1</v>
      </c>
      <c r="O413" s="629">
        <v>0</v>
      </c>
      <c r="P413" s="642"/>
      <c r="Q413" s="630">
        <v>0</v>
      </c>
    </row>
    <row r="414" spans="1:17" ht="14.4" customHeight="1" x14ac:dyDescent="0.3">
      <c r="A414" s="625" t="s">
        <v>535</v>
      </c>
      <c r="B414" s="626" t="s">
        <v>5629</v>
      </c>
      <c r="C414" s="626" t="s">
        <v>5462</v>
      </c>
      <c r="D414" s="626" t="s">
        <v>6156</v>
      </c>
      <c r="E414" s="626" t="s">
        <v>6157</v>
      </c>
      <c r="F414" s="629"/>
      <c r="G414" s="629"/>
      <c r="H414" s="629"/>
      <c r="I414" s="629"/>
      <c r="J414" s="629">
        <v>1</v>
      </c>
      <c r="K414" s="629">
        <v>0</v>
      </c>
      <c r="L414" s="629"/>
      <c r="M414" s="629">
        <v>0</v>
      </c>
      <c r="N414" s="629"/>
      <c r="O414" s="629"/>
      <c r="P414" s="642"/>
      <c r="Q414" s="630"/>
    </row>
    <row r="415" spans="1:17" ht="14.4" customHeight="1" x14ac:dyDescent="0.3">
      <c r="A415" s="625" t="s">
        <v>535</v>
      </c>
      <c r="B415" s="626" t="s">
        <v>5629</v>
      </c>
      <c r="C415" s="626" t="s">
        <v>5462</v>
      </c>
      <c r="D415" s="626" t="s">
        <v>6158</v>
      </c>
      <c r="E415" s="626" t="s">
        <v>6159</v>
      </c>
      <c r="F415" s="629"/>
      <c r="G415" s="629"/>
      <c r="H415" s="629"/>
      <c r="I415" s="629"/>
      <c r="J415" s="629"/>
      <c r="K415" s="629"/>
      <c r="L415" s="629"/>
      <c r="M415" s="629"/>
      <c r="N415" s="629">
        <v>1</v>
      </c>
      <c r="O415" s="629">
        <v>0</v>
      </c>
      <c r="P415" s="642"/>
      <c r="Q415" s="630">
        <v>0</v>
      </c>
    </row>
    <row r="416" spans="1:17" ht="14.4" customHeight="1" x14ac:dyDescent="0.3">
      <c r="A416" s="625" t="s">
        <v>535</v>
      </c>
      <c r="B416" s="626" t="s">
        <v>5629</v>
      </c>
      <c r="C416" s="626" t="s">
        <v>5462</v>
      </c>
      <c r="D416" s="626" t="s">
        <v>6160</v>
      </c>
      <c r="E416" s="626" t="s">
        <v>6161</v>
      </c>
      <c r="F416" s="629"/>
      <c r="G416" s="629"/>
      <c r="H416" s="629"/>
      <c r="I416" s="629"/>
      <c r="J416" s="629">
        <v>1</v>
      </c>
      <c r="K416" s="629">
        <v>0</v>
      </c>
      <c r="L416" s="629"/>
      <c r="M416" s="629">
        <v>0</v>
      </c>
      <c r="N416" s="629">
        <v>9</v>
      </c>
      <c r="O416" s="629">
        <v>0</v>
      </c>
      <c r="P416" s="642"/>
      <c r="Q416" s="630">
        <v>0</v>
      </c>
    </row>
    <row r="417" spans="1:17" ht="14.4" customHeight="1" x14ac:dyDescent="0.3">
      <c r="A417" s="625" t="s">
        <v>535</v>
      </c>
      <c r="B417" s="626" t="s">
        <v>5629</v>
      </c>
      <c r="C417" s="626" t="s">
        <v>5462</v>
      </c>
      <c r="D417" s="626" t="s">
        <v>6162</v>
      </c>
      <c r="E417" s="626" t="s">
        <v>6163</v>
      </c>
      <c r="F417" s="629"/>
      <c r="G417" s="629"/>
      <c r="H417" s="629"/>
      <c r="I417" s="629"/>
      <c r="J417" s="629"/>
      <c r="K417" s="629"/>
      <c r="L417" s="629"/>
      <c r="M417" s="629"/>
      <c r="N417" s="629">
        <v>11</v>
      </c>
      <c r="O417" s="629">
        <v>0</v>
      </c>
      <c r="P417" s="642"/>
      <c r="Q417" s="630">
        <v>0</v>
      </c>
    </row>
    <row r="418" spans="1:17" ht="14.4" customHeight="1" x14ac:dyDescent="0.3">
      <c r="A418" s="625" t="s">
        <v>535</v>
      </c>
      <c r="B418" s="626" t="s">
        <v>5629</v>
      </c>
      <c r="C418" s="626" t="s">
        <v>5462</v>
      </c>
      <c r="D418" s="626" t="s">
        <v>6164</v>
      </c>
      <c r="E418" s="626" t="s">
        <v>6165</v>
      </c>
      <c r="F418" s="629"/>
      <c r="G418" s="629"/>
      <c r="H418" s="629"/>
      <c r="I418" s="629"/>
      <c r="J418" s="629"/>
      <c r="K418" s="629"/>
      <c r="L418" s="629"/>
      <c r="M418" s="629"/>
      <c r="N418" s="629">
        <v>1</v>
      </c>
      <c r="O418" s="629">
        <v>0</v>
      </c>
      <c r="P418" s="642"/>
      <c r="Q418" s="630">
        <v>0</v>
      </c>
    </row>
    <row r="419" spans="1:17" ht="14.4" customHeight="1" x14ac:dyDescent="0.3">
      <c r="A419" s="625" t="s">
        <v>535</v>
      </c>
      <c r="B419" s="626" t="s">
        <v>5629</v>
      </c>
      <c r="C419" s="626" t="s">
        <v>5462</v>
      </c>
      <c r="D419" s="626" t="s">
        <v>6166</v>
      </c>
      <c r="E419" s="626" t="s">
        <v>6167</v>
      </c>
      <c r="F419" s="629"/>
      <c r="G419" s="629"/>
      <c r="H419" s="629"/>
      <c r="I419" s="629"/>
      <c r="J419" s="629"/>
      <c r="K419" s="629"/>
      <c r="L419" s="629"/>
      <c r="M419" s="629"/>
      <c r="N419" s="629">
        <v>8</v>
      </c>
      <c r="O419" s="629">
        <v>0</v>
      </c>
      <c r="P419" s="642"/>
      <c r="Q419" s="630">
        <v>0</v>
      </c>
    </row>
    <row r="420" spans="1:17" ht="14.4" customHeight="1" x14ac:dyDescent="0.3">
      <c r="A420" s="625" t="s">
        <v>535</v>
      </c>
      <c r="B420" s="626" t="s">
        <v>5629</v>
      </c>
      <c r="C420" s="626" t="s">
        <v>5462</v>
      </c>
      <c r="D420" s="626" t="s">
        <v>6168</v>
      </c>
      <c r="E420" s="626" t="s">
        <v>6169</v>
      </c>
      <c r="F420" s="629"/>
      <c r="G420" s="629"/>
      <c r="H420" s="629"/>
      <c r="I420" s="629"/>
      <c r="J420" s="629"/>
      <c r="K420" s="629"/>
      <c r="L420" s="629"/>
      <c r="M420" s="629"/>
      <c r="N420" s="629">
        <v>1</v>
      </c>
      <c r="O420" s="629">
        <v>0</v>
      </c>
      <c r="P420" s="642"/>
      <c r="Q420" s="630">
        <v>0</v>
      </c>
    </row>
    <row r="421" spans="1:17" ht="14.4" customHeight="1" x14ac:dyDescent="0.3">
      <c r="A421" s="625" t="s">
        <v>535</v>
      </c>
      <c r="B421" s="626" t="s">
        <v>5629</v>
      </c>
      <c r="C421" s="626" t="s">
        <v>5462</v>
      </c>
      <c r="D421" s="626" t="s">
        <v>6170</v>
      </c>
      <c r="E421" s="626" t="s">
        <v>6171</v>
      </c>
      <c r="F421" s="629"/>
      <c r="G421" s="629"/>
      <c r="H421" s="629"/>
      <c r="I421" s="629"/>
      <c r="J421" s="629"/>
      <c r="K421" s="629"/>
      <c r="L421" s="629"/>
      <c r="M421" s="629"/>
      <c r="N421" s="629">
        <v>1</v>
      </c>
      <c r="O421" s="629">
        <v>0</v>
      </c>
      <c r="P421" s="642"/>
      <c r="Q421" s="630">
        <v>0</v>
      </c>
    </row>
    <row r="422" spans="1:17" ht="14.4" customHeight="1" x14ac:dyDescent="0.3">
      <c r="A422" s="625" t="s">
        <v>535</v>
      </c>
      <c r="B422" s="626" t="s">
        <v>5629</v>
      </c>
      <c r="C422" s="626" t="s">
        <v>5462</v>
      </c>
      <c r="D422" s="626" t="s">
        <v>6172</v>
      </c>
      <c r="E422" s="626" t="s">
        <v>6173</v>
      </c>
      <c r="F422" s="629"/>
      <c r="G422" s="629"/>
      <c r="H422" s="629"/>
      <c r="I422" s="629"/>
      <c r="J422" s="629"/>
      <c r="K422" s="629"/>
      <c r="L422" s="629"/>
      <c r="M422" s="629"/>
      <c r="N422" s="629">
        <v>3</v>
      </c>
      <c r="O422" s="629">
        <v>0</v>
      </c>
      <c r="P422" s="642"/>
      <c r="Q422" s="630">
        <v>0</v>
      </c>
    </row>
    <row r="423" spans="1:17" ht="14.4" customHeight="1" x14ac:dyDescent="0.3">
      <c r="A423" s="625" t="s">
        <v>535</v>
      </c>
      <c r="B423" s="626" t="s">
        <v>5629</v>
      </c>
      <c r="C423" s="626" t="s">
        <v>5462</v>
      </c>
      <c r="D423" s="626" t="s">
        <v>6174</v>
      </c>
      <c r="E423" s="626" t="s">
        <v>6078</v>
      </c>
      <c r="F423" s="629"/>
      <c r="G423" s="629"/>
      <c r="H423" s="629"/>
      <c r="I423" s="629"/>
      <c r="J423" s="629">
        <v>1</v>
      </c>
      <c r="K423" s="629">
        <v>0</v>
      </c>
      <c r="L423" s="629"/>
      <c r="M423" s="629">
        <v>0</v>
      </c>
      <c r="N423" s="629">
        <v>9</v>
      </c>
      <c r="O423" s="629">
        <v>0</v>
      </c>
      <c r="P423" s="642"/>
      <c r="Q423" s="630">
        <v>0</v>
      </c>
    </row>
    <row r="424" spans="1:17" ht="14.4" customHeight="1" x14ac:dyDescent="0.3">
      <c r="A424" s="625" t="s">
        <v>535</v>
      </c>
      <c r="B424" s="626" t="s">
        <v>5629</v>
      </c>
      <c r="C424" s="626" t="s">
        <v>5462</v>
      </c>
      <c r="D424" s="626" t="s">
        <v>6175</v>
      </c>
      <c r="E424" s="626" t="s">
        <v>6169</v>
      </c>
      <c r="F424" s="629"/>
      <c r="G424" s="629"/>
      <c r="H424" s="629"/>
      <c r="I424" s="629"/>
      <c r="J424" s="629"/>
      <c r="K424" s="629"/>
      <c r="L424" s="629"/>
      <c r="M424" s="629"/>
      <c r="N424" s="629">
        <v>2</v>
      </c>
      <c r="O424" s="629">
        <v>0</v>
      </c>
      <c r="P424" s="642"/>
      <c r="Q424" s="630">
        <v>0</v>
      </c>
    </row>
    <row r="425" spans="1:17" ht="14.4" customHeight="1" x14ac:dyDescent="0.3">
      <c r="A425" s="625" t="s">
        <v>535</v>
      </c>
      <c r="B425" s="626" t="s">
        <v>5629</v>
      </c>
      <c r="C425" s="626" t="s">
        <v>5462</v>
      </c>
      <c r="D425" s="626" t="s">
        <v>6176</v>
      </c>
      <c r="E425" s="626" t="s">
        <v>6177</v>
      </c>
      <c r="F425" s="629"/>
      <c r="G425" s="629"/>
      <c r="H425" s="629"/>
      <c r="I425" s="629"/>
      <c r="J425" s="629"/>
      <c r="K425" s="629"/>
      <c r="L425" s="629"/>
      <c r="M425" s="629"/>
      <c r="N425" s="629">
        <v>2</v>
      </c>
      <c r="O425" s="629">
        <v>0</v>
      </c>
      <c r="P425" s="642"/>
      <c r="Q425" s="630">
        <v>0</v>
      </c>
    </row>
    <row r="426" spans="1:17" ht="14.4" customHeight="1" x14ac:dyDescent="0.3">
      <c r="A426" s="625" t="s">
        <v>535</v>
      </c>
      <c r="B426" s="626" t="s">
        <v>5629</v>
      </c>
      <c r="C426" s="626" t="s">
        <v>5462</v>
      </c>
      <c r="D426" s="626" t="s">
        <v>6178</v>
      </c>
      <c r="E426" s="626" t="s">
        <v>6179</v>
      </c>
      <c r="F426" s="629"/>
      <c r="G426" s="629"/>
      <c r="H426" s="629"/>
      <c r="I426" s="629"/>
      <c r="J426" s="629"/>
      <c r="K426" s="629"/>
      <c r="L426" s="629"/>
      <c r="M426" s="629"/>
      <c r="N426" s="629">
        <v>1</v>
      </c>
      <c r="O426" s="629">
        <v>0</v>
      </c>
      <c r="P426" s="642"/>
      <c r="Q426" s="630">
        <v>0</v>
      </c>
    </row>
    <row r="427" spans="1:17" ht="14.4" customHeight="1" x14ac:dyDescent="0.3">
      <c r="A427" s="625" t="s">
        <v>535</v>
      </c>
      <c r="B427" s="626" t="s">
        <v>5629</v>
      </c>
      <c r="C427" s="626" t="s">
        <v>5462</v>
      </c>
      <c r="D427" s="626" t="s">
        <v>6180</v>
      </c>
      <c r="E427" s="626" t="s">
        <v>6181</v>
      </c>
      <c r="F427" s="629"/>
      <c r="G427" s="629"/>
      <c r="H427" s="629"/>
      <c r="I427" s="629"/>
      <c r="J427" s="629">
        <v>1</v>
      </c>
      <c r="K427" s="629">
        <v>0</v>
      </c>
      <c r="L427" s="629"/>
      <c r="M427" s="629">
        <v>0</v>
      </c>
      <c r="N427" s="629">
        <v>2</v>
      </c>
      <c r="O427" s="629">
        <v>0</v>
      </c>
      <c r="P427" s="642"/>
      <c r="Q427" s="630">
        <v>0</v>
      </c>
    </row>
    <row r="428" spans="1:17" ht="14.4" customHeight="1" x14ac:dyDescent="0.3">
      <c r="A428" s="625" t="s">
        <v>535</v>
      </c>
      <c r="B428" s="626" t="s">
        <v>5629</v>
      </c>
      <c r="C428" s="626" t="s">
        <v>5462</v>
      </c>
      <c r="D428" s="626" t="s">
        <v>6182</v>
      </c>
      <c r="E428" s="626" t="s">
        <v>6149</v>
      </c>
      <c r="F428" s="629"/>
      <c r="G428" s="629"/>
      <c r="H428" s="629"/>
      <c r="I428" s="629"/>
      <c r="J428" s="629"/>
      <c r="K428" s="629"/>
      <c r="L428" s="629"/>
      <c r="M428" s="629"/>
      <c r="N428" s="629">
        <v>3</v>
      </c>
      <c r="O428" s="629">
        <v>0</v>
      </c>
      <c r="P428" s="642"/>
      <c r="Q428" s="630">
        <v>0</v>
      </c>
    </row>
    <row r="429" spans="1:17" ht="14.4" customHeight="1" x14ac:dyDescent="0.3">
      <c r="A429" s="625" t="s">
        <v>535</v>
      </c>
      <c r="B429" s="626" t="s">
        <v>5629</v>
      </c>
      <c r="C429" s="626" t="s">
        <v>5462</v>
      </c>
      <c r="D429" s="626" t="s">
        <v>6183</v>
      </c>
      <c r="E429" s="626" t="s">
        <v>6184</v>
      </c>
      <c r="F429" s="629"/>
      <c r="G429" s="629"/>
      <c r="H429" s="629"/>
      <c r="I429" s="629"/>
      <c r="J429" s="629"/>
      <c r="K429" s="629"/>
      <c r="L429" s="629"/>
      <c r="M429" s="629"/>
      <c r="N429" s="629">
        <v>62</v>
      </c>
      <c r="O429" s="629">
        <v>0</v>
      </c>
      <c r="P429" s="642"/>
      <c r="Q429" s="630">
        <v>0</v>
      </c>
    </row>
    <row r="430" spans="1:17" ht="14.4" customHeight="1" x14ac:dyDescent="0.3">
      <c r="A430" s="625" t="s">
        <v>535</v>
      </c>
      <c r="B430" s="626" t="s">
        <v>5629</v>
      </c>
      <c r="C430" s="626" t="s">
        <v>5462</v>
      </c>
      <c r="D430" s="626" t="s">
        <v>6185</v>
      </c>
      <c r="E430" s="626" t="s">
        <v>6186</v>
      </c>
      <c r="F430" s="629"/>
      <c r="G430" s="629"/>
      <c r="H430" s="629"/>
      <c r="I430" s="629"/>
      <c r="J430" s="629"/>
      <c r="K430" s="629"/>
      <c r="L430" s="629"/>
      <c r="M430" s="629"/>
      <c r="N430" s="629">
        <v>2</v>
      </c>
      <c r="O430" s="629">
        <v>0</v>
      </c>
      <c r="P430" s="642"/>
      <c r="Q430" s="630">
        <v>0</v>
      </c>
    </row>
    <row r="431" spans="1:17" ht="14.4" customHeight="1" x14ac:dyDescent="0.3">
      <c r="A431" s="625" t="s">
        <v>535</v>
      </c>
      <c r="B431" s="626" t="s">
        <v>5629</v>
      </c>
      <c r="C431" s="626" t="s">
        <v>5462</v>
      </c>
      <c r="D431" s="626" t="s">
        <v>6187</v>
      </c>
      <c r="E431" s="626" t="s">
        <v>6188</v>
      </c>
      <c r="F431" s="629"/>
      <c r="G431" s="629"/>
      <c r="H431" s="629"/>
      <c r="I431" s="629"/>
      <c r="J431" s="629"/>
      <c r="K431" s="629"/>
      <c r="L431" s="629"/>
      <c r="M431" s="629"/>
      <c r="N431" s="629">
        <v>1</v>
      </c>
      <c r="O431" s="629">
        <v>0</v>
      </c>
      <c r="P431" s="642"/>
      <c r="Q431" s="630">
        <v>0</v>
      </c>
    </row>
    <row r="432" spans="1:17" ht="14.4" customHeight="1" x14ac:dyDescent="0.3">
      <c r="A432" s="625" t="s">
        <v>535</v>
      </c>
      <c r="B432" s="626" t="s">
        <v>5629</v>
      </c>
      <c r="C432" s="626" t="s">
        <v>5462</v>
      </c>
      <c r="D432" s="626" t="s">
        <v>6189</v>
      </c>
      <c r="E432" s="626" t="s">
        <v>6190</v>
      </c>
      <c r="F432" s="629"/>
      <c r="G432" s="629"/>
      <c r="H432" s="629"/>
      <c r="I432" s="629"/>
      <c r="J432" s="629"/>
      <c r="K432" s="629"/>
      <c r="L432" s="629"/>
      <c r="M432" s="629"/>
      <c r="N432" s="629">
        <v>2</v>
      </c>
      <c r="O432" s="629">
        <v>0</v>
      </c>
      <c r="P432" s="642"/>
      <c r="Q432" s="630">
        <v>0</v>
      </c>
    </row>
    <row r="433" spans="1:17" ht="14.4" customHeight="1" x14ac:dyDescent="0.3">
      <c r="A433" s="625" t="s">
        <v>535</v>
      </c>
      <c r="B433" s="626" t="s">
        <v>5629</v>
      </c>
      <c r="C433" s="626" t="s">
        <v>5462</v>
      </c>
      <c r="D433" s="626" t="s">
        <v>6191</v>
      </c>
      <c r="E433" s="626" t="s">
        <v>6192</v>
      </c>
      <c r="F433" s="629"/>
      <c r="G433" s="629"/>
      <c r="H433" s="629"/>
      <c r="I433" s="629"/>
      <c r="J433" s="629"/>
      <c r="K433" s="629"/>
      <c r="L433" s="629"/>
      <c r="M433" s="629"/>
      <c r="N433" s="629">
        <v>1</v>
      </c>
      <c r="O433" s="629">
        <v>0</v>
      </c>
      <c r="P433" s="642"/>
      <c r="Q433" s="630">
        <v>0</v>
      </c>
    </row>
    <row r="434" spans="1:17" ht="14.4" customHeight="1" x14ac:dyDescent="0.3">
      <c r="A434" s="625" t="s">
        <v>535</v>
      </c>
      <c r="B434" s="626" t="s">
        <v>5629</v>
      </c>
      <c r="C434" s="626" t="s">
        <v>5462</v>
      </c>
      <c r="D434" s="626" t="s">
        <v>6193</v>
      </c>
      <c r="E434" s="626" t="s">
        <v>6194</v>
      </c>
      <c r="F434" s="629"/>
      <c r="G434" s="629"/>
      <c r="H434" s="629"/>
      <c r="I434" s="629"/>
      <c r="J434" s="629"/>
      <c r="K434" s="629"/>
      <c r="L434" s="629"/>
      <c r="M434" s="629"/>
      <c r="N434" s="629">
        <v>2</v>
      </c>
      <c r="O434" s="629">
        <v>0</v>
      </c>
      <c r="P434" s="642"/>
      <c r="Q434" s="630">
        <v>0</v>
      </c>
    </row>
    <row r="435" spans="1:17" ht="14.4" customHeight="1" x14ac:dyDescent="0.3">
      <c r="A435" s="625" t="s">
        <v>535</v>
      </c>
      <c r="B435" s="626" t="s">
        <v>5629</v>
      </c>
      <c r="C435" s="626" t="s">
        <v>5462</v>
      </c>
      <c r="D435" s="626" t="s">
        <v>6195</v>
      </c>
      <c r="E435" s="626" t="s">
        <v>6196</v>
      </c>
      <c r="F435" s="629"/>
      <c r="G435" s="629"/>
      <c r="H435" s="629"/>
      <c r="I435" s="629"/>
      <c r="J435" s="629"/>
      <c r="K435" s="629"/>
      <c r="L435" s="629"/>
      <c r="M435" s="629"/>
      <c r="N435" s="629">
        <v>1</v>
      </c>
      <c r="O435" s="629">
        <v>0</v>
      </c>
      <c r="P435" s="642"/>
      <c r="Q435" s="630">
        <v>0</v>
      </c>
    </row>
    <row r="436" spans="1:17" ht="14.4" customHeight="1" x14ac:dyDescent="0.3">
      <c r="A436" s="625" t="s">
        <v>535</v>
      </c>
      <c r="B436" s="626" t="s">
        <v>5629</v>
      </c>
      <c r="C436" s="626" t="s">
        <v>5462</v>
      </c>
      <c r="D436" s="626" t="s">
        <v>6197</v>
      </c>
      <c r="E436" s="626" t="s">
        <v>6173</v>
      </c>
      <c r="F436" s="629"/>
      <c r="G436" s="629"/>
      <c r="H436" s="629"/>
      <c r="I436" s="629"/>
      <c r="J436" s="629"/>
      <c r="K436" s="629"/>
      <c r="L436" s="629"/>
      <c r="M436" s="629"/>
      <c r="N436" s="629">
        <v>1</v>
      </c>
      <c r="O436" s="629">
        <v>0</v>
      </c>
      <c r="P436" s="642"/>
      <c r="Q436" s="630">
        <v>0</v>
      </c>
    </row>
    <row r="437" spans="1:17" ht="14.4" customHeight="1" x14ac:dyDescent="0.3">
      <c r="A437" s="625" t="s">
        <v>535</v>
      </c>
      <c r="B437" s="626" t="s">
        <v>5629</v>
      </c>
      <c r="C437" s="626" t="s">
        <v>5462</v>
      </c>
      <c r="D437" s="626" t="s">
        <v>6198</v>
      </c>
      <c r="E437" s="626" t="s">
        <v>6199</v>
      </c>
      <c r="F437" s="629"/>
      <c r="G437" s="629"/>
      <c r="H437" s="629"/>
      <c r="I437" s="629"/>
      <c r="J437" s="629">
        <v>1</v>
      </c>
      <c r="K437" s="629">
        <v>0</v>
      </c>
      <c r="L437" s="629"/>
      <c r="M437" s="629">
        <v>0</v>
      </c>
      <c r="N437" s="629">
        <v>1</v>
      </c>
      <c r="O437" s="629">
        <v>0</v>
      </c>
      <c r="P437" s="642"/>
      <c r="Q437" s="630">
        <v>0</v>
      </c>
    </row>
    <row r="438" spans="1:17" ht="14.4" customHeight="1" x14ac:dyDescent="0.3">
      <c r="A438" s="625" t="s">
        <v>535</v>
      </c>
      <c r="B438" s="626" t="s">
        <v>5629</v>
      </c>
      <c r="C438" s="626" t="s">
        <v>5462</v>
      </c>
      <c r="D438" s="626" t="s">
        <v>6200</v>
      </c>
      <c r="E438" s="626" t="s">
        <v>6201</v>
      </c>
      <c r="F438" s="629"/>
      <c r="G438" s="629"/>
      <c r="H438" s="629"/>
      <c r="I438" s="629"/>
      <c r="J438" s="629"/>
      <c r="K438" s="629"/>
      <c r="L438" s="629"/>
      <c r="M438" s="629"/>
      <c r="N438" s="629">
        <v>2</v>
      </c>
      <c r="O438" s="629">
        <v>0</v>
      </c>
      <c r="P438" s="642"/>
      <c r="Q438" s="630">
        <v>0</v>
      </c>
    </row>
    <row r="439" spans="1:17" ht="14.4" customHeight="1" x14ac:dyDescent="0.3">
      <c r="A439" s="625" t="s">
        <v>535</v>
      </c>
      <c r="B439" s="626" t="s">
        <v>5629</v>
      </c>
      <c r="C439" s="626" t="s">
        <v>5462</v>
      </c>
      <c r="D439" s="626" t="s">
        <v>6202</v>
      </c>
      <c r="E439" s="626" t="s">
        <v>6203</v>
      </c>
      <c r="F439" s="629"/>
      <c r="G439" s="629"/>
      <c r="H439" s="629"/>
      <c r="I439" s="629"/>
      <c r="J439" s="629"/>
      <c r="K439" s="629"/>
      <c r="L439" s="629"/>
      <c r="M439" s="629"/>
      <c r="N439" s="629">
        <v>1</v>
      </c>
      <c r="O439" s="629">
        <v>0</v>
      </c>
      <c r="P439" s="642"/>
      <c r="Q439" s="630">
        <v>0</v>
      </c>
    </row>
    <row r="440" spans="1:17" ht="14.4" customHeight="1" x14ac:dyDescent="0.3">
      <c r="A440" s="625" t="s">
        <v>535</v>
      </c>
      <c r="B440" s="626" t="s">
        <v>5629</v>
      </c>
      <c r="C440" s="626" t="s">
        <v>5462</v>
      </c>
      <c r="D440" s="626" t="s">
        <v>6204</v>
      </c>
      <c r="E440" s="626" t="s">
        <v>6205</v>
      </c>
      <c r="F440" s="629"/>
      <c r="G440" s="629"/>
      <c r="H440" s="629"/>
      <c r="I440" s="629"/>
      <c r="J440" s="629"/>
      <c r="K440" s="629"/>
      <c r="L440" s="629"/>
      <c r="M440" s="629"/>
      <c r="N440" s="629">
        <v>1</v>
      </c>
      <c r="O440" s="629">
        <v>0</v>
      </c>
      <c r="P440" s="642"/>
      <c r="Q440" s="630">
        <v>0</v>
      </c>
    </row>
    <row r="441" spans="1:17" ht="14.4" customHeight="1" x14ac:dyDescent="0.3">
      <c r="A441" s="625" t="s">
        <v>535</v>
      </c>
      <c r="B441" s="626" t="s">
        <v>5629</v>
      </c>
      <c r="C441" s="626" t="s">
        <v>5462</v>
      </c>
      <c r="D441" s="626" t="s">
        <v>6206</v>
      </c>
      <c r="E441" s="626" t="s">
        <v>6207</v>
      </c>
      <c r="F441" s="629"/>
      <c r="G441" s="629"/>
      <c r="H441" s="629"/>
      <c r="I441" s="629"/>
      <c r="J441" s="629"/>
      <c r="K441" s="629"/>
      <c r="L441" s="629"/>
      <c r="M441" s="629"/>
      <c r="N441" s="629">
        <v>1</v>
      </c>
      <c r="O441" s="629">
        <v>0</v>
      </c>
      <c r="P441" s="642"/>
      <c r="Q441" s="630">
        <v>0</v>
      </c>
    </row>
    <row r="442" spans="1:17" ht="14.4" customHeight="1" x14ac:dyDescent="0.3">
      <c r="A442" s="625" t="s">
        <v>535</v>
      </c>
      <c r="B442" s="626" t="s">
        <v>5629</v>
      </c>
      <c r="C442" s="626" t="s">
        <v>5462</v>
      </c>
      <c r="D442" s="626" t="s">
        <v>6208</v>
      </c>
      <c r="E442" s="626" t="s">
        <v>6209</v>
      </c>
      <c r="F442" s="629"/>
      <c r="G442" s="629"/>
      <c r="H442" s="629"/>
      <c r="I442" s="629"/>
      <c r="J442" s="629"/>
      <c r="K442" s="629"/>
      <c r="L442" s="629"/>
      <c r="M442" s="629"/>
      <c r="N442" s="629">
        <v>1</v>
      </c>
      <c r="O442" s="629">
        <v>0</v>
      </c>
      <c r="P442" s="642"/>
      <c r="Q442" s="630">
        <v>0</v>
      </c>
    </row>
    <row r="443" spans="1:17" ht="14.4" customHeight="1" x14ac:dyDescent="0.3">
      <c r="A443" s="625" t="s">
        <v>535</v>
      </c>
      <c r="B443" s="626" t="s">
        <v>5629</v>
      </c>
      <c r="C443" s="626" t="s">
        <v>5462</v>
      </c>
      <c r="D443" s="626" t="s">
        <v>6210</v>
      </c>
      <c r="E443" s="626" t="s">
        <v>6211</v>
      </c>
      <c r="F443" s="629"/>
      <c r="G443" s="629"/>
      <c r="H443" s="629"/>
      <c r="I443" s="629"/>
      <c r="J443" s="629">
        <v>1</v>
      </c>
      <c r="K443" s="629">
        <v>0</v>
      </c>
      <c r="L443" s="629"/>
      <c r="M443" s="629">
        <v>0</v>
      </c>
      <c r="N443" s="629"/>
      <c r="O443" s="629"/>
      <c r="P443" s="642"/>
      <c r="Q443" s="630"/>
    </row>
    <row r="444" spans="1:17" ht="14.4" customHeight="1" x14ac:dyDescent="0.3">
      <c r="A444" s="625" t="s">
        <v>535</v>
      </c>
      <c r="B444" s="626" t="s">
        <v>6212</v>
      </c>
      <c r="C444" s="626" t="s">
        <v>5462</v>
      </c>
      <c r="D444" s="626" t="s">
        <v>6213</v>
      </c>
      <c r="E444" s="626" t="s">
        <v>6214</v>
      </c>
      <c r="F444" s="629"/>
      <c r="G444" s="629"/>
      <c r="H444" s="629"/>
      <c r="I444" s="629"/>
      <c r="J444" s="629">
        <v>1</v>
      </c>
      <c r="K444" s="629">
        <v>5332</v>
      </c>
      <c r="L444" s="629"/>
      <c r="M444" s="629">
        <v>5332</v>
      </c>
      <c r="N444" s="629"/>
      <c r="O444" s="629"/>
      <c r="P444" s="642"/>
      <c r="Q444" s="630"/>
    </row>
    <row r="445" spans="1:17" ht="14.4" customHeight="1" x14ac:dyDescent="0.3">
      <c r="A445" s="625" t="s">
        <v>535</v>
      </c>
      <c r="B445" s="626" t="s">
        <v>6212</v>
      </c>
      <c r="C445" s="626" t="s">
        <v>5462</v>
      </c>
      <c r="D445" s="626" t="s">
        <v>6215</v>
      </c>
      <c r="E445" s="626" t="s">
        <v>6216</v>
      </c>
      <c r="F445" s="629"/>
      <c r="G445" s="629"/>
      <c r="H445" s="629"/>
      <c r="I445" s="629"/>
      <c r="J445" s="629">
        <v>1</v>
      </c>
      <c r="K445" s="629">
        <v>3900</v>
      </c>
      <c r="L445" s="629"/>
      <c r="M445" s="629">
        <v>3900</v>
      </c>
      <c r="N445" s="629"/>
      <c r="O445" s="629"/>
      <c r="P445" s="642"/>
      <c r="Q445" s="630"/>
    </row>
    <row r="446" spans="1:17" ht="14.4" customHeight="1" x14ac:dyDescent="0.3">
      <c r="A446" s="625" t="s">
        <v>535</v>
      </c>
      <c r="B446" s="626" t="s">
        <v>6212</v>
      </c>
      <c r="C446" s="626" t="s">
        <v>5462</v>
      </c>
      <c r="D446" s="626" t="s">
        <v>6217</v>
      </c>
      <c r="E446" s="626" t="s">
        <v>6218</v>
      </c>
      <c r="F446" s="629"/>
      <c r="G446" s="629"/>
      <c r="H446" s="629"/>
      <c r="I446" s="629"/>
      <c r="J446" s="629">
        <v>2</v>
      </c>
      <c r="K446" s="629">
        <v>4374</v>
      </c>
      <c r="L446" s="629"/>
      <c r="M446" s="629">
        <v>2187</v>
      </c>
      <c r="N446" s="629"/>
      <c r="O446" s="629"/>
      <c r="P446" s="642"/>
      <c r="Q446" s="630"/>
    </row>
    <row r="447" spans="1:17" ht="14.4" customHeight="1" x14ac:dyDescent="0.3">
      <c r="A447" s="625" t="s">
        <v>535</v>
      </c>
      <c r="B447" s="626" t="s">
        <v>6212</v>
      </c>
      <c r="C447" s="626" t="s">
        <v>5462</v>
      </c>
      <c r="D447" s="626" t="s">
        <v>6219</v>
      </c>
      <c r="E447" s="626" t="s">
        <v>6220</v>
      </c>
      <c r="F447" s="629"/>
      <c r="G447" s="629"/>
      <c r="H447" s="629"/>
      <c r="I447" s="629"/>
      <c r="J447" s="629">
        <v>1</v>
      </c>
      <c r="K447" s="629">
        <v>5165</v>
      </c>
      <c r="L447" s="629"/>
      <c r="M447" s="629">
        <v>5165</v>
      </c>
      <c r="N447" s="629"/>
      <c r="O447" s="629"/>
      <c r="P447" s="642"/>
      <c r="Q447" s="630"/>
    </row>
    <row r="448" spans="1:17" ht="14.4" customHeight="1" x14ac:dyDescent="0.3">
      <c r="A448" s="625" t="s">
        <v>535</v>
      </c>
      <c r="B448" s="626" t="s">
        <v>6212</v>
      </c>
      <c r="C448" s="626" t="s">
        <v>5462</v>
      </c>
      <c r="D448" s="626" t="s">
        <v>6221</v>
      </c>
      <c r="E448" s="626" t="s">
        <v>6222</v>
      </c>
      <c r="F448" s="629"/>
      <c r="G448" s="629"/>
      <c r="H448" s="629"/>
      <c r="I448" s="629"/>
      <c r="J448" s="629">
        <v>1</v>
      </c>
      <c r="K448" s="629">
        <v>1756</v>
      </c>
      <c r="L448" s="629"/>
      <c r="M448" s="629">
        <v>1756</v>
      </c>
      <c r="N448" s="629"/>
      <c r="O448" s="629"/>
      <c r="P448" s="642"/>
      <c r="Q448" s="630"/>
    </row>
    <row r="449" spans="1:17" ht="14.4" customHeight="1" x14ac:dyDescent="0.3">
      <c r="A449" s="625" t="s">
        <v>535</v>
      </c>
      <c r="B449" s="626" t="s">
        <v>5557</v>
      </c>
      <c r="C449" s="626" t="s">
        <v>5630</v>
      </c>
      <c r="D449" s="626" t="s">
        <v>5633</v>
      </c>
      <c r="E449" s="626" t="s">
        <v>5634</v>
      </c>
      <c r="F449" s="629">
        <v>4.7</v>
      </c>
      <c r="G449" s="629">
        <v>78869.52</v>
      </c>
      <c r="H449" s="629">
        <v>1</v>
      </c>
      <c r="I449" s="629">
        <v>16780.748936170214</v>
      </c>
      <c r="J449" s="629">
        <v>0.4</v>
      </c>
      <c r="K449" s="629">
        <v>6477.71</v>
      </c>
      <c r="L449" s="629">
        <v>8.2131982038181534E-2</v>
      </c>
      <c r="M449" s="629">
        <v>16194.275</v>
      </c>
      <c r="N449" s="629"/>
      <c r="O449" s="629"/>
      <c r="P449" s="642"/>
      <c r="Q449" s="630"/>
    </row>
    <row r="450" spans="1:17" ht="14.4" customHeight="1" x14ac:dyDescent="0.3">
      <c r="A450" s="625" t="s">
        <v>535</v>
      </c>
      <c r="B450" s="626" t="s">
        <v>5557</v>
      </c>
      <c r="C450" s="626" t="s">
        <v>5630</v>
      </c>
      <c r="D450" s="626" t="s">
        <v>6223</v>
      </c>
      <c r="E450" s="626" t="s">
        <v>6224</v>
      </c>
      <c r="F450" s="629">
        <v>19.5</v>
      </c>
      <c r="G450" s="629">
        <v>2861.4300000000003</v>
      </c>
      <c r="H450" s="629">
        <v>1</v>
      </c>
      <c r="I450" s="629">
        <v>146.74</v>
      </c>
      <c r="J450" s="629"/>
      <c r="K450" s="629"/>
      <c r="L450" s="629"/>
      <c r="M450" s="629"/>
      <c r="N450" s="629"/>
      <c r="O450" s="629"/>
      <c r="P450" s="642"/>
      <c r="Q450" s="630"/>
    </row>
    <row r="451" spans="1:17" ht="14.4" customHeight="1" x14ac:dyDescent="0.3">
      <c r="A451" s="625" t="s">
        <v>535</v>
      </c>
      <c r="B451" s="626" t="s">
        <v>5557</v>
      </c>
      <c r="C451" s="626" t="s">
        <v>5630</v>
      </c>
      <c r="D451" s="626" t="s">
        <v>5635</v>
      </c>
      <c r="E451" s="626" t="s">
        <v>5636</v>
      </c>
      <c r="F451" s="629">
        <v>7</v>
      </c>
      <c r="G451" s="629">
        <v>26328.86</v>
      </c>
      <c r="H451" s="629">
        <v>1</v>
      </c>
      <c r="I451" s="629">
        <v>3761.2657142857142</v>
      </c>
      <c r="J451" s="629"/>
      <c r="K451" s="629"/>
      <c r="L451" s="629"/>
      <c r="M451" s="629"/>
      <c r="N451" s="629">
        <v>3</v>
      </c>
      <c r="O451" s="629">
        <v>15644.46</v>
      </c>
      <c r="P451" s="642">
        <v>0.59419435554748667</v>
      </c>
      <c r="Q451" s="630">
        <v>5214.82</v>
      </c>
    </row>
    <row r="452" spans="1:17" ht="14.4" customHeight="1" x14ac:dyDescent="0.3">
      <c r="A452" s="625" t="s">
        <v>535</v>
      </c>
      <c r="B452" s="626" t="s">
        <v>5557</v>
      </c>
      <c r="C452" s="626" t="s">
        <v>5630</v>
      </c>
      <c r="D452" s="626" t="s">
        <v>5637</v>
      </c>
      <c r="E452" s="626" t="s">
        <v>5638</v>
      </c>
      <c r="F452" s="629">
        <v>34</v>
      </c>
      <c r="G452" s="629">
        <v>4284.34</v>
      </c>
      <c r="H452" s="629">
        <v>1</v>
      </c>
      <c r="I452" s="629">
        <v>126.01</v>
      </c>
      <c r="J452" s="629">
        <v>9</v>
      </c>
      <c r="K452" s="629">
        <v>1254.8699999999999</v>
      </c>
      <c r="L452" s="629">
        <v>0.29289692227974434</v>
      </c>
      <c r="M452" s="629">
        <v>139.42999999999998</v>
      </c>
      <c r="N452" s="629"/>
      <c r="O452" s="629"/>
      <c r="P452" s="642"/>
      <c r="Q452" s="630"/>
    </row>
    <row r="453" spans="1:17" ht="14.4" customHeight="1" x14ac:dyDescent="0.3">
      <c r="A453" s="625" t="s">
        <v>535</v>
      </c>
      <c r="B453" s="626" t="s">
        <v>5557</v>
      </c>
      <c r="C453" s="626" t="s">
        <v>5630</v>
      </c>
      <c r="D453" s="626" t="s">
        <v>5639</v>
      </c>
      <c r="E453" s="626" t="s">
        <v>5638</v>
      </c>
      <c r="F453" s="629">
        <v>46</v>
      </c>
      <c r="G453" s="629">
        <v>9293.0400000000009</v>
      </c>
      <c r="H453" s="629">
        <v>1</v>
      </c>
      <c r="I453" s="629">
        <v>202.0226086956522</v>
      </c>
      <c r="J453" s="629"/>
      <c r="K453" s="629"/>
      <c r="L453" s="629"/>
      <c r="M453" s="629"/>
      <c r="N453" s="629">
        <v>19</v>
      </c>
      <c r="O453" s="629">
        <v>4310.91</v>
      </c>
      <c r="P453" s="642">
        <v>0.46388587588130464</v>
      </c>
      <c r="Q453" s="630">
        <v>226.89</v>
      </c>
    </row>
    <row r="454" spans="1:17" ht="14.4" customHeight="1" x14ac:dyDescent="0.3">
      <c r="A454" s="625" t="s">
        <v>535</v>
      </c>
      <c r="B454" s="626" t="s">
        <v>5557</v>
      </c>
      <c r="C454" s="626" t="s">
        <v>5630</v>
      </c>
      <c r="D454" s="626" t="s">
        <v>5640</v>
      </c>
      <c r="E454" s="626" t="s">
        <v>5641</v>
      </c>
      <c r="F454" s="629">
        <v>5</v>
      </c>
      <c r="G454" s="629">
        <v>1552</v>
      </c>
      <c r="H454" s="629">
        <v>1</v>
      </c>
      <c r="I454" s="629">
        <v>310.39999999999998</v>
      </c>
      <c r="J454" s="629">
        <v>0</v>
      </c>
      <c r="K454" s="629">
        <v>0</v>
      </c>
      <c r="L454" s="629">
        <v>0</v>
      </c>
      <c r="M454" s="629"/>
      <c r="N454" s="629"/>
      <c r="O454" s="629"/>
      <c r="P454" s="642"/>
      <c r="Q454" s="630"/>
    </row>
    <row r="455" spans="1:17" ht="14.4" customHeight="1" x14ac:dyDescent="0.3">
      <c r="A455" s="625" t="s">
        <v>535</v>
      </c>
      <c r="B455" s="626" t="s">
        <v>5557</v>
      </c>
      <c r="C455" s="626" t="s">
        <v>5630</v>
      </c>
      <c r="D455" s="626" t="s">
        <v>5642</v>
      </c>
      <c r="E455" s="626" t="s">
        <v>5643</v>
      </c>
      <c r="F455" s="629">
        <v>4</v>
      </c>
      <c r="G455" s="629">
        <v>1158.72</v>
      </c>
      <c r="H455" s="629">
        <v>1</v>
      </c>
      <c r="I455" s="629">
        <v>289.68</v>
      </c>
      <c r="J455" s="629">
        <v>2</v>
      </c>
      <c r="K455" s="629">
        <v>490.99</v>
      </c>
      <c r="L455" s="629">
        <v>0.42373481082573872</v>
      </c>
      <c r="M455" s="629">
        <v>245.495</v>
      </c>
      <c r="N455" s="629">
        <v>10.25</v>
      </c>
      <c r="O455" s="629">
        <v>861.82</v>
      </c>
      <c r="P455" s="642">
        <v>0.74376898646782663</v>
      </c>
      <c r="Q455" s="630">
        <v>84.08</v>
      </c>
    </row>
    <row r="456" spans="1:17" ht="14.4" customHeight="1" x14ac:dyDescent="0.3">
      <c r="A456" s="625" t="s">
        <v>535</v>
      </c>
      <c r="B456" s="626" t="s">
        <v>5557</v>
      </c>
      <c r="C456" s="626" t="s">
        <v>5630</v>
      </c>
      <c r="D456" s="626" t="s">
        <v>5644</v>
      </c>
      <c r="E456" s="626" t="s">
        <v>5645</v>
      </c>
      <c r="F456" s="629">
        <v>31</v>
      </c>
      <c r="G456" s="629">
        <v>76372.22</v>
      </c>
      <c r="H456" s="629">
        <v>1</v>
      </c>
      <c r="I456" s="629">
        <v>2463.62</v>
      </c>
      <c r="J456" s="629">
        <v>31</v>
      </c>
      <c r="K456" s="629">
        <v>33514.839999999997</v>
      </c>
      <c r="L456" s="629">
        <v>0.43883548232590325</v>
      </c>
      <c r="M456" s="629">
        <v>1081.1238709677418</v>
      </c>
      <c r="N456" s="629">
        <v>13.4</v>
      </c>
      <c r="O456" s="629">
        <v>14462.79</v>
      </c>
      <c r="P456" s="642">
        <v>0.18937239221277058</v>
      </c>
      <c r="Q456" s="630">
        <v>1079.3126865671643</v>
      </c>
    </row>
    <row r="457" spans="1:17" ht="14.4" customHeight="1" x14ac:dyDescent="0.3">
      <c r="A457" s="625" t="s">
        <v>535</v>
      </c>
      <c r="B457" s="626" t="s">
        <v>5557</v>
      </c>
      <c r="C457" s="626" t="s">
        <v>5630</v>
      </c>
      <c r="D457" s="626" t="s">
        <v>6225</v>
      </c>
      <c r="E457" s="626" t="s">
        <v>6226</v>
      </c>
      <c r="F457" s="629"/>
      <c r="G457" s="629"/>
      <c r="H457" s="629"/>
      <c r="I457" s="629"/>
      <c r="J457" s="629"/>
      <c r="K457" s="629"/>
      <c r="L457" s="629"/>
      <c r="M457" s="629"/>
      <c r="N457" s="629">
        <v>14</v>
      </c>
      <c r="O457" s="629">
        <v>2581.88</v>
      </c>
      <c r="P457" s="642"/>
      <c r="Q457" s="630">
        <v>184.42000000000002</v>
      </c>
    </row>
    <row r="458" spans="1:17" ht="14.4" customHeight="1" x14ac:dyDescent="0.3">
      <c r="A458" s="625" t="s">
        <v>535</v>
      </c>
      <c r="B458" s="626" t="s">
        <v>5557</v>
      </c>
      <c r="C458" s="626" t="s">
        <v>5630</v>
      </c>
      <c r="D458" s="626" t="s">
        <v>5646</v>
      </c>
      <c r="E458" s="626" t="s">
        <v>5647</v>
      </c>
      <c r="F458" s="629"/>
      <c r="G458" s="629"/>
      <c r="H458" s="629"/>
      <c r="I458" s="629"/>
      <c r="J458" s="629">
        <v>32</v>
      </c>
      <c r="K458" s="629">
        <v>2760.64</v>
      </c>
      <c r="L458" s="629"/>
      <c r="M458" s="629">
        <v>86.27</v>
      </c>
      <c r="N458" s="629"/>
      <c r="O458" s="629"/>
      <c r="P458" s="642"/>
      <c r="Q458" s="630"/>
    </row>
    <row r="459" spans="1:17" ht="14.4" customHeight="1" x14ac:dyDescent="0.3">
      <c r="A459" s="625" t="s">
        <v>535</v>
      </c>
      <c r="B459" s="626" t="s">
        <v>5557</v>
      </c>
      <c r="C459" s="626" t="s">
        <v>5630</v>
      </c>
      <c r="D459" s="626" t="s">
        <v>5648</v>
      </c>
      <c r="E459" s="626" t="s">
        <v>5649</v>
      </c>
      <c r="F459" s="629">
        <v>79</v>
      </c>
      <c r="G459" s="629">
        <v>4956.93</v>
      </c>
      <c r="H459" s="629">
        <v>1</v>
      </c>
      <c r="I459" s="629">
        <v>62.745949367088613</v>
      </c>
      <c r="J459" s="629"/>
      <c r="K459" s="629"/>
      <c r="L459" s="629"/>
      <c r="M459" s="629"/>
      <c r="N459" s="629"/>
      <c r="O459" s="629"/>
      <c r="P459" s="642"/>
      <c r="Q459" s="630"/>
    </row>
    <row r="460" spans="1:17" ht="14.4" customHeight="1" x14ac:dyDescent="0.3">
      <c r="A460" s="625" t="s">
        <v>535</v>
      </c>
      <c r="B460" s="626" t="s">
        <v>5557</v>
      </c>
      <c r="C460" s="626" t="s">
        <v>5630</v>
      </c>
      <c r="D460" s="626" t="s">
        <v>5650</v>
      </c>
      <c r="E460" s="626" t="s">
        <v>5651</v>
      </c>
      <c r="F460" s="629">
        <v>512</v>
      </c>
      <c r="G460" s="629">
        <v>52908.750000000007</v>
      </c>
      <c r="H460" s="629">
        <v>1</v>
      </c>
      <c r="I460" s="629">
        <v>103.33740234375001</v>
      </c>
      <c r="J460" s="629">
        <v>438</v>
      </c>
      <c r="K460" s="629">
        <v>36536.51999999999</v>
      </c>
      <c r="L460" s="629">
        <v>0.69055723297186167</v>
      </c>
      <c r="M460" s="629">
        <v>83.416712328767105</v>
      </c>
      <c r="N460" s="629">
        <v>437</v>
      </c>
      <c r="O460" s="629">
        <v>27630.46</v>
      </c>
      <c r="P460" s="642">
        <v>0.52222855387813916</v>
      </c>
      <c r="Q460" s="630">
        <v>63.227597254004571</v>
      </c>
    </row>
    <row r="461" spans="1:17" ht="14.4" customHeight="1" x14ac:dyDescent="0.3">
      <c r="A461" s="625" t="s">
        <v>535</v>
      </c>
      <c r="B461" s="626" t="s">
        <v>5557</v>
      </c>
      <c r="C461" s="626" t="s">
        <v>5630</v>
      </c>
      <c r="D461" s="626" t="s">
        <v>6227</v>
      </c>
      <c r="E461" s="626" t="s">
        <v>6228</v>
      </c>
      <c r="F461" s="629">
        <v>9</v>
      </c>
      <c r="G461" s="629">
        <v>2873.01</v>
      </c>
      <c r="H461" s="629">
        <v>1</v>
      </c>
      <c r="I461" s="629">
        <v>319.22333333333336</v>
      </c>
      <c r="J461" s="629"/>
      <c r="K461" s="629"/>
      <c r="L461" s="629"/>
      <c r="M461" s="629"/>
      <c r="N461" s="629">
        <v>51</v>
      </c>
      <c r="O461" s="629">
        <v>2422.5</v>
      </c>
      <c r="P461" s="642">
        <v>0.84319233138763872</v>
      </c>
      <c r="Q461" s="630">
        <v>47.5</v>
      </c>
    </row>
    <row r="462" spans="1:17" ht="14.4" customHeight="1" x14ac:dyDescent="0.3">
      <c r="A462" s="625" t="s">
        <v>535</v>
      </c>
      <c r="B462" s="626" t="s">
        <v>5557</v>
      </c>
      <c r="C462" s="626" t="s">
        <v>5630</v>
      </c>
      <c r="D462" s="626" t="s">
        <v>5652</v>
      </c>
      <c r="E462" s="626" t="s">
        <v>5653</v>
      </c>
      <c r="F462" s="629"/>
      <c r="G462" s="629"/>
      <c r="H462" s="629"/>
      <c r="I462" s="629"/>
      <c r="J462" s="629">
        <v>5.96</v>
      </c>
      <c r="K462" s="629">
        <v>21623.120000000003</v>
      </c>
      <c r="L462" s="629"/>
      <c r="M462" s="629">
        <v>3628.0402684563765</v>
      </c>
      <c r="N462" s="629"/>
      <c r="O462" s="629"/>
      <c r="P462" s="642"/>
      <c r="Q462" s="630"/>
    </row>
    <row r="463" spans="1:17" ht="14.4" customHeight="1" x14ac:dyDescent="0.3">
      <c r="A463" s="625" t="s">
        <v>535</v>
      </c>
      <c r="B463" s="626" t="s">
        <v>5557</v>
      </c>
      <c r="C463" s="626" t="s">
        <v>5630</v>
      </c>
      <c r="D463" s="626" t="s">
        <v>5654</v>
      </c>
      <c r="E463" s="626" t="s">
        <v>5655</v>
      </c>
      <c r="F463" s="629"/>
      <c r="G463" s="629"/>
      <c r="H463" s="629"/>
      <c r="I463" s="629"/>
      <c r="J463" s="629"/>
      <c r="K463" s="629"/>
      <c r="L463" s="629"/>
      <c r="M463" s="629"/>
      <c r="N463" s="629">
        <v>7</v>
      </c>
      <c r="O463" s="629">
        <v>8624.98</v>
      </c>
      <c r="P463" s="642"/>
      <c r="Q463" s="630">
        <v>1232.1399999999999</v>
      </c>
    </row>
    <row r="464" spans="1:17" ht="14.4" customHeight="1" x14ac:dyDescent="0.3">
      <c r="A464" s="625" t="s">
        <v>535</v>
      </c>
      <c r="B464" s="626" t="s">
        <v>5557</v>
      </c>
      <c r="C464" s="626" t="s">
        <v>5630</v>
      </c>
      <c r="D464" s="626" t="s">
        <v>6229</v>
      </c>
      <c r="E464" s="626" t="s">
        <v>6230</v>
      </c>
      <c r="F464" s="629">
        <v>22</v>
      </c>
      <c r="G464" s="629">
        <v>494782.2</v>
      </c>
      <c r="H464" s="629">
        <v>1</v>
      </c>
      <c r="I464" s="629">
        <v>22490.100000000002</v>
      </c>
      <c r="J464" s="629"/>
      <c r="K464" s="629"/>
      <c r="L464" s="629"/>
      <c r="M464" s="629"/>
      <c r="N464" s="629"/>
      <c r="O464" s="629"/>
      <c r="P464" s="642"/>
      <c r="Q464" s="630"/>
    </row>
    <row r="465" spans="1:17" ht="14.4" customHeight="1" x14ac:dyDescent="0.3">
      <c r="A465" s="625" t="s">
        <v>535</v>
      </c>
      <c r="B465" s="626" t="s">
        <v>5557</v>
      </c>
      <c r="C465" s="626" t="s">
        <v>5630</v>
      </c>
      <c r="D465" s="626" t="s">
        <v>6231</v>
      </c>
      <c r="E465" s="626" t="s">
        <v>6232</v>
      </c>
      <c r="F465" s="629">
        <v>2</v>
      </c>
      <c r="G465" s="629">
        <v>27388.36</v>
      </c>
      <c r="H465" s="629">
        <v>1</v>
      </c>
      <c r="I465" s="629">
        <v>13694.18</v>
      </c>
      <c r="J465" s="629"/>
      <c r="K465" s="629"/>
      <c r="L465" s="629"/>
      <c r="M465" s="629"/>
      <c r="N465" s="629"/>
      <c r="O465" s="629"/>
      <c r="P465" s="642"/>
      <c r="Q465" s="630"/>
    </row>
    <row r="466" spans="1:17" ht="14.4" customHeight="1" x14ac:dyDescent="0.3">
      <c r="A466" s="625" t="s">
        <v>535</v>
      </c>
      <c r="B466" s="626" t="s">
        <v>5557</v>
      </c>
      <c r="C466" s="626" t="s">
        <v>5630</v>
      </c>
      <c r="D466" s="626" t="s">
        <v>6233</v>
      </c>
      <c r="E466" s="626" t="s">
        <v>6234</v>
      </c>
      <c r="F466" s="629"/>
      <c r="G466" s="629"/>
      <c r="H466" s="629"/>
      <c r="I466" s="629"/>
      <c r="J466" s="629">
        <v>10</v>
      </c>
      <c r="K466" s="629">
        <v>36786.699999999997</v>
      </c>
      <c r="L466" s="629"/>
      <c r="M466" s="629">
        <v>3678.6699999999996</v>
      </c>
      <c r="N466" s="629">
        <v>68</v>
      </c>
      <c r="O466" s="629">
        <v>238163.84</v>
      </c>
      <c r="P466" s="642"/>
      <c r="Q466" s="630">
        <v>3502.409411764706</v>
      </c>
    </row>
    <row r="467" spans="1:17" ht="14.4" customHeight="1" x14ac:dyDescent="0.3">
      <c r="A467" s="625" t="s">
        <v>535</v>
      </c>
      <c r="B467" s="626" t="s">
        <v>5557</v>
      </c>
      <c r="C467" s="626" t="s">
        <v>5630</v>
      </c>
      <c r="D467" s="626" t="s">
        <v>6235</v>
      </c>
      <c r="E467" s="626" t="s">
        <v>6236</v>
      </c>
      <c r="F467" s="629"/>
      <c r="G467" s="629"/>
      <c r="H467" s="629"/>
      <c r="I467" s="629"/>
      <c r="J467" s="629">
        <v>7</v>
      </c>
      <c r="K467" s="629">
        <v>27043.45</v>
      </c>
      <c r="L467" s="629"/>
      <c r="M467" s="629">
        <v>3863.35</v>
      </c>
      <c r="N467" s="629"/>
      <c r="O467" s="629"/>
      <c r="P467" s="642"/>
      <c r="Q467" s="630"/>
    </row>
    <row r="468" spans="1:17" ht="14.4" customHeight="1" x14ac:dyDescent="0.3">
      <c r="A468" s="625" t="s">
        <v>535</v>
      </c>
      <c r="B468" s="626" t="s">
        <v>5557</v>
      </c>
      <c r="C468" s="626" t="s">
        <v>5630</v>
      </c>
      <c r="D468" s="626" t="s">
        <v>5656</v>
      </c>
      <c r="E468" s="626" t="s">
        <v>5649</v>
      </c>
      <c r="F468" s="629"/>
      <c r="G468" s="629"/>
      <c r="H468" s="629"/>
      <c r="I468" s="629"/>
      <c r="J468" s="629">
        <v>1.5</v>
      </c>
      <c r="K468" s="629">
        <v>1085.29</v>
      </c>
      <c r="L468" s="629"/>
      <c r="M468" s="629">
        <v>723.52666666666664</v>
      </c>
      <c r="N468" s="629">
        <v>0.8</v>
      </c>
      <c r="O468" s="629">
        <v>353.16</v>
      </c>
      <c r="P468" s="642"/>
      <c r="Q468" s="630">
        <v>441.45</v>
      </c>
    </row>
    <row r="469" spans="1:17" ht="14.4" customHeight="1" x14ac:dyDescent="0.3">
      <c r="A469" s="625" t="s">
        <v>535</v>
      </c>
      <c r="B469" s="626" t="s">
        <v>5557</v>
      </c>
      <c r="C469" s="626" t="s">
        <v>5630</v>
      </c>
      <c r="D469" s="626" t="s">
        <v>5657</v>
      </c>
      <c r="E469" s="626" t="s">
        <v>5658</v>
      </c>
      <c r="F469" s="629">
        <v>201</v>
      </c>
      <c r="G469" s="629">
        <v>15878.99</v>
      </c>
      <c r="H469" s="629">
        <v>1</v>
      </c>
      <c r="I469" s="629">
        <v>78.999950248756221</v>
      </c>
      <c r="J469" s="629">
        <v>376</v>
      </c>
      <c r="K469" s="629">
        <v>28059.310000000005</v>
      </c>
      <c r="L469" s="629">
        <v>1.7670714573156105</v>
      </c>
      <c r="M469" s="629">
        <v>74.625824468085113</v>
      </c>
      <c r="N469" s="629">
        <v>227</v>
      </c>
      <c r="O469" s="629">
        <v>13167.27</v>
      </c>
      <c r="P469" s="642">
        <v>0.82922591424265657</v>
      </c>
      <c r="Q469" s="630">
        <v>58.005594713656393</v>
      </c>
    </row>
    <row r="470" spans="1:17" ht="14.4" customHeight="1" x14ac:dyDescent="0.3">
      <c r="A470" s="625" t="s">
        <v>535</v>
      </c>
      <c r="B470" s="626" t="s">
        <v>5557</v>
      </c>
      <c r="C470" s="626" t="s">
        <v>5630</v>
      </c>
      <c r="D470" s="626" t="s">
        <v>5659</v>
      </c>
      <c r="E470" s="626" t="s">
        <v>5660</v>
      </c>
      <c r="F470" s="629">
        <v>67</v>
      </c>
      <c r="G470" s="629">
        <v>20909.240000000002</v>
      </c>
      <c r="H470" s="629">
        <v>1</v>
      </c>
      <c r="I470" s="629">
        <v>312.07820895522389</v>
      </c>
      <c r="J470" s="629">
        <v>57</v>
      </c>
      <c r="K470" s="629">
        <v>15497.73</v>
      </c>
      <c r="L470" s="629">
        <v>0.741190497598191</v>
      </c>
      <c r="M470" s="629">
        <v>271.89</v>
      </c>
      <c r="N470" s="629">
        <v>35</v>
      </c>
      <c r="O470" s="629">
        <v>9585.17</v>
      </c>
      <c r="P470" s="642">
        <v>0.45841790519406728</v>
      </c>
      <c r="Q470" s="630">
        <v>273.86200000000002</v>
      </c>
    </row>
    <row r="471" spans="1:17" ht="14.4" customHeight="1" x14ac:dyDescent="0.3">
      <c r="A471" s="625" t="s">
        <v>535</v>
      </c>
      <c r="B471" s="626" t="s">
        <v>5557</v>
      </c>
      <c r="C471" s="626" t="s">
        <v>5630</v>
      </c>
      <c r="D471" s="626" t="s">
        <v>5661</v>
      </c>
      <c r="E471" s="626" t="s">
        <v>5662</v>
      </c>
      <c r="F471" s="629">
        <v>31.3</v>
      </c>
      <c r="G471" s="629">
        <v>11212.369999999999</v>
      </c>
      <c r="H471" s="629">
        <v>1</v>
      </c>
      <c r="I471" s="629">
        <v>358.22268370607026</v>
      </c>
      <c r="J471" s="629">
        <v>30.2</v>
      </c>
      <c r="K471" s="629">
        <v>11663.37</v>
      </c>
      <c r="L471" s="629">
        <v>1.0402234317989865</v>
      </c>
      <c r="M471" s="629">
        <v>386.20430463576162</v>
      </c>
      <c r="N471" s="629">
        <v>40.200000000000003</v>
      </c>
      <c r="O471" s="629">
        <v>16238.69</v>
      </c>
      <c r="P471" s="642">
        <v>1.4482834583589377</v>
      </c>
      <c r="Q471" s="630">
        <v>403.94751243781093</v>
      </c>
    </row>
    <row r="472" spans="1:17" ht="14.4" customHeight="1" x14ac:dyDescent="0.3">
      <c r="A472" s="625" t="s">
        <v>535</v>
      </c>
      <c r="B472" s="626" t="s">
        <v>5557</v>
      </c>
      <c r="C472" s="626" t="s">
        <v>5630</v>
      </c>
      <c r="D472" s="626" t="s">
        <v>5907</v>
      </c>
      <c r="E472" s="626" t="s">
        <v>6237</v>
      </c>
      <c r="F472" s="629">
        <v>1</v>
      </c>
      <c r="G472" s="629">
        <v>874.32</v>
      </c>
      <c r="H472" s="629">
        <v>1</v>
      </c>
      <c r="I472" s="629">
        <v>874.32</v>
      </c>
      <c r="J472" s="629"/>
      <c r="K472" s="629"/>
      <c r="L472" s="629"/>
      <c r="M472" s="629"/>
      <c r="N472" s="629"/>
      <c r="O472" s="629"/>
      <c r="P472" s="642"/>
      <c r="Q472" s="630"/>
    </row>
    <row r="473" spans="1:17" ht="14.4" customHeight="1" x14ac:dyDescent="0.3">
      <c r="A473" s="625" t="s">
        <v>535</v>
      </c>
      <c r="B473" s="626" t="s">
        <v>5557</v>
      </c>
      <c r="C473" s="626" t="s">
        <v>5630</v>
      </c>
      <c r="D473" s="626" t="s">
        <v>5663</v>
      </c>
      <c r="E473" s="626" t="s">
        <v>5664</v>
      </c>
      <c r="F473" s="629">
        <v>1</v>
      </c>
      <c r="G473" s="629">
        <v>82.96</v>
      </c>
      <c r="H473" s="629">
        <v>1</v>
      </c>
      <c r="I473" s="629">
        <v>82.96</v>
      </c>
      <c r="J473" s="629"/>
      <c r="K473" s="629"/>
      <c r="L473" s="629"/>
      <c r="M473" s="629"/>
      <c r="N473" s="629"/>
      <c r="O473" s="629"/>
      <c r="P473" s="642"/>
      <c r="Q473" s="630"/>
    </row>
    <row r="474" spans="1:17" ht="14.4" customHeight="1" x14ac:dyDescent="0.3">
      <c r="A474" s="625" t="s">
        <v>535</v>
      </c>
      <c r="B474" s="626" t="s">
        <v>5557</v>
      </c>
      <c r="C474" s="626" t="s">
        <v>5630</v>
      </c>
      <c r="D474" s="626" t="s">
        <v>2590</v>
      </c>
      <c r="E474" s="626" t="s">
        <v>5665</v>
      </c>
      <c r="F474" s="629">
        <v>22</v>
      </c>
      <c r="G474" s="629">
        <v>145090</v>
      </c>
      <c r="H474" s="629">
        <v>1</v>
      </c>
      <c r="I474" s="629">
        <v>6595</v>
      </c>
      <c r="J474" s="629">
        <v>7</v>
      </c>
      <c r="K474" s="629">
        <v>47855.71</v>
      </c>
      <c r="L474" s="629">
        <v>0.32983465435247089</v>
      </c>
      <c r="M474" s="629">
        <v>6836.53</v>
      </c>
      <c r="N474" s="629">
        <v>5</v>
      </c>
      <c r="O474" s="629">
        <v>34482.5</v>
      </c>
      <c r="P474" s="642">
        <v>0.23766282996760632</v>
      </c>
      <c r="Q474" s="630">
        <v>6896.5</v>
      </c>
    </row>
    <row r="475" spans="1:17" ht="14.4" customHeight="1" x14ac:dyDescent="0.3">
      <c r="A475" s="625" t="s">
        <v>535</v>
      </c>
      <c r="B475" s="626" t="s">
        <v>5557</v>
      </c>
      <c r="C475" s="626" t="s">
        <v>5630</v>
      </c>
      <c r="D475" s="626" t="s">
        <v>6238</v>
      </c>
      <c r="E475" s="626" t="s">
        <v>6239</v>
      </c>
      <c r="F475" s="629">
        <v>4</v>
      </c>
      <c r="G475" s="629">
        <v>1799.6</v>
      </c>
      <c r="H475" s="629">
        <v>1</v>
      </c>
      <c r="I475" s="629">
        <v>449.9</v>
      </c>
      <c r="J475" s="629"/>
      <c r="K475" s="629"/>
      <c r="L475" s="629"/>
      <c r="M475" s="629"/>
      <c r="N475" s="629"/>
      <c r="O475" s="629"/>
      <c r="P475" s="642"/>
      <c r="Q475" s="630"/>
    </row>
    <row r="476" spans="1:17" ht="14.4" customHeight="1" x14ac:dyDescent="0.3">
      <c r="A476" s="625" t="s">
        <v>535</v>
      </c>
      <c r="B476" s="626" t="s">
        <v>5557</v>
      </c>
      <c r="C476" s="626" t="s">
        <v>5630</v>
      </c>
      <c r="D476" s="626" t="s">
        <v>5666</v>
      </c>
      <c r="E476" s="626" t="s">
        <v>5667</v>
      </c>
      <c r="F476" s="629">
        <v>177</v>
      </c>
      <c r="G476" s="629">
        <v>64231.85</v>
      </c>
      <c r="H476" s="629">
        <v>1</v>
      </c>
      <c r="I476" s="629">
        <v>362.89180790960449</v>
      </c>
      <c r="J476" s="629">
        <v>213</v>
      </c>
      <c r="K476" s="629">
        <v>23416.66</v>
      </c>
      <c r="L476" s="629">
        <v>0.36456462020010322</v>
      </c>
      <c r="M476" s="629">
        <v>109.93737089201878</v>
      </c>
      <c r="N476" s="629">
        <v>112</v>
      </c>
      <c r="O476" s="629">
        <v>5320</v>
      </c>
      <c r="P476" s="642">
        <v>8.2824953663953316E-2</v>
      </c>
      <c r="Q476" s="630">
        <v>47.5</v>
      </c>
    </row>
    <row r="477" spans="1:17" ht="14.4" customHeight="1" x14ac:dyDescent="0.3">
      <c r="A477" s="625" t="s">
        <v>535</v>
      </c>
      <c r="B477" s="626" t="s">
        <v>5557</v>
      </c>
      <c r="C477" s="626" t="s">
        <v>5630</v>
      </c>
      <c r="D477" s="626" t="s">
        <v>5668</v>
      </c>
      <c r="E477" s="626" t="s">
        <v>5669</v>
      </c>
      <c r="F477" s="629">
        <v>13.459999999999999</v>
      </c>
      <c r="G477" s="629">
        <v>10215.550000000001</v>
      </c>
      <c r="H477" s="629">
        <v>1</v>
      </c>
      <c r="I477" s="629">
        <v>758.9561664190195</v>
      </c>
      <c r="J477" s="629">
        <v>7.6</v>
      </c>
      <c r="K477" s="629">
        <v>5382.19</v>
      </c>
      <c r="L477" s="629">
        <v>0.52686247925956009</v>
      </c>
      <c r="M477" s="629">
        <v>708.18289473684206</v>
      </c>
      <c r="N477" s="629">
        <v>2.9</v>
      </c>
      <c r="O477" s="629">
        <v>1668.37</v>
      </c>
      <c r="P477" s="642">
        <v>0.16331670835148374</v>
      </c>
      <c r="Q477" s="630">
        <v>575.29999999999995</v>
      </c>
    </row>
    <row r="478" spans="1:17" ht="14.4" customHeight="1" x14ac:dyDescent="0.3">
      <c r="A478" s="625" t="s">
        <v>535</v>
      </c>
      <c r="B478" s="626" t="s">
        <v>5557</v>
      </c>
      <c r="C478" s="626" t="s">
        <v>5630</v>
      </c>
      <c r="D478" s="626" t="s">
        <v>6240</v>
      </c>
      <c r="E478" s="626" t="s">
        <v>6241</v>
      </c>
      <c r="F478" s="629"/>
      <c r="G478" s="629"/>
      <c r="H478" s="629"/>
      <c r="I478" s="629"/>
      <c r="J478" s="629">
        <v>4</v>
      </c>
      <c r="K478" s="629">
        <v>460</v>
      </c>
      <c r="L478" s="629"/>
      <c r="M478" s="629">
        <v>115</v>
      </c>
      <c r="N478" s="629"/>
      <c r="O478" s="629"/>
      <c r="P478" s="642"/>
      <c r="Q478" s="630"/>
    </row>
    <row r="479" spans="1:17" ht="14.4" customHeight="1" x14ac:dyDescent="0.3">
      <c r="A479" s="625" t="s">
        <v>535</v>
      </c>
      <c r="B479" s="626" t="s">
        <v>5557</v>
      </c>
      <c r="C479" s="626" t="s">
        <v>5630</v>
      </c>
      <c r="D479" s="626" t="s">
        <v>5670</v>
      </c>
      <c r="E479" s="626" t="s">
        <v>5671</v>
      </c>
      <c r="F479" s="629">
        <v>4.8</v>
      </c>
      <c r="G479" s="629">
        <v>720</v>
      </c>
      <c r="H479" s="629">
        <v>1</v>
      </c>
      <c r="I479" s="629">
        <v>150</v>
      </c>
      <c r="J479" s="629">
        <v>0.8</v>
      </c>
      <c r="K479" s="629">
        <v>124.91</v>
      </c>
      <c r="L479" s="629">
        <v>0.17348611111111112</v>
      </c>
      <c r="M479" s="629">
        <v>156.13749999999999</v>
      </c>
      <c r="N479" s="629"/>
      <c r="O479" s="629"/>
      <c r="P479" s="642"/>
      <c r="Q479" s="630"/>
    </row>
    <row r="480" spans="1:17" ht="14.4" customHeight="1" x14ac:dyDescent="0.3">
      <c r="A480" s="625" t="s">
        <v>535</v>
      </c>
      <c r="B480" s="626" t="s">
        <v>5557</v>
      </c>
      <c r="C480" s="626" t="s">
        <v>5630</v>
      </c>
      <c r="D480" s="626" t="s">
        <v>5672</v>
      </c>
      <c r="E480" s="626" t="s">
        <v>5673</v>
      </c>
      <c r="F480" s="629">
        <v>5.6</v>
      </c>
      <c r="G480" s="629">
        <v>3103.3599999999997</v>
      </c>
      <c r="H480" s="629">
        <v>1</v>
      </c>
      <c r="I480" s="629">
        <v>554.17142857142858</v>
      </c>
      <c r="J480" s="629">
        <v>22.2</v>
      </c>
      <c r="K480" s="629">
        <v>12929.12</v>
      </c>
      <c r="L480" s="629">
        <v>4.1661682821200259</v>
      </c>
      <c r="M480" s="629">
        <v>582.39279279279287</v>
      </c>
      <c r="N480" s="629">
        <v>30.4</v>
      </c>
      <c r="O480" s="629">
        <v>11540.449999999999</v>
      </c>
      <c r="P480" s="642">
        <v>3.7186952206640544</v>
      </c>
      <c r="Q480" s="630">
        <v>379.62006578947364</v>
      </c>
    </row>
    <row r="481" spans="1:17" ht="14.4" customHeight="1" x14ac:dyDescent="0.3">
      <c r="A481" s="625" t="s">
        <v>535</v>
      </c>
      <c r="B481" s="626" t="s">
        <v>5557</v>
      </c>
      <c r="C481" s="626" t="s">
        <v>5630</v>
      </c>
      <c r="D481" s="626" t="s">
        <v>5674</v>
      </c>
      <c r="E481" s="626" t="s">
        <v>5675</v>
      </c>
      <c r="F481" s="629">
        <v>14</v>
      </c>
      <c r="G481" s="629">
        <v>63735.06</v>
      </c>
      <c r="H481" s="629">
        <v>1</v>
      </c>
      <c r="I481" s="629">
        <v>4552.5042857142853</v>
      </c>
      <c r="J481" s="629">
        <v>12</v>
      </c>
      <c r="K481" s="629">
        <v>72065.87</v>
      </c>
      <c r="L481" s="629">
        <v>1.1307100048230911</v>
      </c>
      <c r="M481" s="629">
        <v>6005.4891666666663</v>
      </c>
      <c r="N481" s="629">
        <v>7</v>
      </c>
      <c r="O481" s="629">
        <v>43804.53</v>
      </c>
      <c r="P481" s="642">
        <v>0.68729095100875404</v>
      </c>
      <c r="Q481" s="630">
        <v>6257.79</v>
      </c>
    </row>
    <row r="482" spans="1:17" ht="14.4" customHeight="1" x14ac:dyDescent="0.3">
      <c r="A482" s="625" t="s">
        <v>535</v>
      </c>
      <c r="B482" s="626" t="s">
        <v>5557</v>
      </c>
      <c r="C482" s="626" t="s">
        <v>5630</v>
      </c>
      <c r="D482" s="626" t="s">
        <v>5676</v>
      </c>
      <c r="E482" s="626" t="s">
        <v>5677</v>
      </c>
      <c r="F482" s="629">
        <v>30</v>
      </c>
      <c r="G482" s="629">
        <v>7934.7</v>
      </c>
      <c r="H482" s="629">
        <v>1</v>
      </c>
      <c r="I482" s="629">
        <v>264.49</v>
      </c>
      <c r="J482" s="629">
        <v>14</v>
      </c>
      <c r="K482" s="629">
        <v>860.33999999999992</v>
      </c>
      <c r="L482" s="629">
        <v>0.10842753979356497</v>
      </c>
      <c r="M482" s="629">
        <v>61.452857142857134</v>
      </c>
      <c r="N482" s="629">
        <v>1</v>
      </c>
      <c r="O482" s="629">
        <v>62.71</v>
      </c>
      <c r="P482" s="642">
        <v>7.9032603627106259E-3</v>
      </c>
      <c r="Q482" s="630">
        <v>62.71</v>
      </c>
    </row>
    <row r="483" spans="1:17" ht="14.4" customHeight="1" x14ac:dyDescent="0.3">
      <c r="A483" s="625" t="s">
        <v>535</v>
      </c>
      <c r="B483" s="626" t="s">
        <v>5557</v>
      </c>
      <c r="C483" s="626" t="s">
        <v>5630</v>
      </c>
      <c r="D483" s="626" t="s">
        <v>5678</v>
      </c>
      <c r="E483" s="626" t="s">
        <v>5679</v>
      </c>
      <c r="F483" s="629">
        <v>4</v>
      </c>
      <c r="G483" s="629">
        <v>1954.52</v>
      </c>
      <c r="H483" s="629">
        <v>1</v>
      </c>
      <c r="I483" s="629">
        <v>488.63</v>
      </c>
      <c r="J483" s="629">
        <v>20</v>
      </c>
      <c r="K483" s="629">
        <v>1613.6</v>
      </c>
      <c r="L483" s="629">
        <v>0.82557354235310965</v>
      </c>
      <c r="M483" s="629">
        <v>80.679999999999993</v>
      </c>
      <c r="N483" s="629">
        <v>96</v>
      </c>
      <c r="O483" s="629">
        <v>12114.84</v>
      </c>
      <c r="P483" s="642">
        <v>6.1983709555287234</v>
      </c>
      <c r="Q483" s="630">
        <v>126.19625000000001</v>
      </c>
    </row>
    <row r="484" spans="1:17" ht="14.4" customHeight="1" x14ac:dyDescent="0.3">
      <c r="A484" s="625" t="s">
        <v>535</v>
      </c>
      <c r="B484" s="626" t="s">
        <v>5557</v>
      </c>
      <c r="C484" s="626" t="s">
        <v>5630</v>
      </c>
      <c r="D484" s="626" t="s">
        <v>5680</v>
      </c>
      <c r="E484" s="626" t="s">
        <v>5681</v>
      </c>
      <c r="F484" s="629">
        <v>20</v>
      </c>
      <c r="G484" s="629">
        <v>2026.8</v>
      </c>
      <c r="H484" s="629">
        <v>1</v>
      </c>
      <c r="I484" s="629">
        <v>101.34</v>
      </c>
      <c r="J484" s="629">
        <v>48</v>
      </c>
      <c r="K484" s="629">
        <v>1965.6000000000001</v>
      </c>
      <c r="L484" s="629">
        <v>0.96980461811722918</v>
      </c>
      <c r="M484" s="629">
        <v>40.950000000000003</v>
      </c>
      <c r="N484" s="629">
        <v>2</v>
      </c>
      <c r="O484" s="629">
        <v>81.900000000000006</v>
      </c>
      <c r="P484" s="642">
        <v>4.0408525754884551E-2</v>
      </c>
      <c r="Q484" s="630">
        <v>40.950000000000003</v>
      </c>
    </row>
    <row r="485" spans="1:17" ht="14.4" customHeight="1" x14ac:dyDescent="0.3">
      <c r="A485" s="625" t="s">
        <v>535</v>
      </c>
      <c r="B485" s="626" t="s">
        <v>5557</v>
      </c>
      <c r="C485" s="626" t="s">
        <v>5630</v>
      </c>
      <c r="D485" s="626" t="s">
        <v>5686</v>
      </c>
      <c r="E485" s="626" t="s">
        <v>5687</v>
      </c>
      <c r="F485" s="629">
        <v>18.5</v>
      </c>
      <c r="G485" s="629">
        <v>163669.95000000001</v>
      </c>
      <c r="H485" s="629">
        <v>1</v>
      </c>
      <c r="I485" s="629">
        <v>8847.0243243243258</v>
      </c>
      <c r="J485" s="629">
        <v>7.1000000000000005</v>
      </c>
      <c r="K485" s="629">
        <v>39832.28</v>
      </c>
      <c r="L485" s="629">
        <v>0.24336953729135982</v>
      </c>
      <c r="M485" s="629">
        <v>5610.18028169014</v>
      </c>
      <c r="N485" s="629">
        <v>13.4</v>
      </c>
      <c r="O485" s="629">
        <v>52607.17</v>
      </c>
      <c r="P485" s="642">
        <v>0.32142228918625559</v>
      </c>
      <c r="Q485" s="630">
        <v>3925.9082089552235</v>
      </c>
    </row>
    <row r="486" spans="1:17" ht="14.4" customHeight="1" x14ac:dyDescent="0.3">
      <c r="A486" s="625" t="s">
        <v>535</v>
      </c>
      <c r="B486" s="626" t="s">
        <v>5557</v>
      </c>
      <c r="C486" s="626" t="s">
        <v>5630</v>
      </c>
      <c r="D486" s="626" t="s">
        <v>5688</v>
      </c>
      <c r="E486" s="626" t="s">
        <v>5689</v>
      </c>
      <c r="F486" s="629">
        <v>5.7</v>
      </c>
      <c r="G486" s="629">
        <v>24183.62</v>
      </c>
      <c r="H486" s="629">
        <v>1</v>
      </c>
      <c r="I486" s="629">
        <v>4242.7403508771931</v>
      </c>
      <c r="J486" s="629"/>
      <c r="K486" s="629"/>
      <c r="L486" s="629"/>
      <c r="M486" s="629"/>
      <c r="N486" s="629"/>
      <c r="O486" s="629"/>
      <c r="P486" s="642"/>
      <c r="Q486" s="630"/>
    </row>
    <row r="487" spans="1:17" ht="14.4" customHeight="1" x14ac:dyDescent="0.3">
      <c r="A487" s="625" t="s">
        <v>535</v>
      </c>
      <c r="B487" s="626" t="s">
        <v>5557</v>
      </c>
      <c r="C487" s="626" t="s">
        <v>5630</v>
      </c>
      <c r="D487" s="626" t="s">
        <v>5690</v>
      </c>
      <c r="E487" s="626" t="s">
        <v>5691</v>
      </c>
      <c r="F487" s="629"/>
      <c r="G487" s="629"/>
      <c r="H487" s="629"/>
      <c r="I487" s="629"/>
      <c r="J487" s="629"/>
      <c r="K487" s="629"/>
      <c r="L487" s="629"/>
      <c r="M487" s="629"/>
      <c r="N487" s="629">
        <v>16</v>
      </c>
      <c r="O487" s="629">
        <v>4328.6400000000003</v>
      </c>
      <c r="P487" s="642"/>
      <c r="Q487" s="630">
        <v>270.54000000000002</v>
      </c>
    </row>
    <row r="488" spans="1:17" ht="14.4" customHeight="1" x14ac:dyDescent="0.3">
      <c r="A488" s="625" t="s">
        <v>535</v>
      </c>
      <c r="B488" s="626" t="s">
        <v>5557</v>
      </c>
      <c r="C488" s="626" t="s">
        <v>5630</v>
      </c>
      <c r="D488" s="626" t="s">
        <v>5692</v>
      </c>
      <c r="E488" s="626" t="s">
        <v>5693</v>
      </c>
      <c r="F488" s="629">
        <v>14</v>
      </c>
      <c r="G488" s="629">
        <v>9885.4</v>
      </c>
      <c r="H488" s="629">
        <v>1</v>
      </c>
      <c r="I488" s="629">
        <v>706.1</v>
      </c>
      <c r="J488" s="629"/>
      <c r="K488" s="629"/>
      <c r="L488" s="629"/>
      <c r="M488" s="629"/>
      <c r="N488" s="629"/>
      <c r="O488" s="629"/>
      <c r="P488" s="642"/>
      <c r="Q488" s="630"/>
    </row>
    <row r="489" spans="1:17" ht="14.4" customHeight="1" x14ac:dyDescent="0.3">
      <c r="A489" s="625" t="s">
        <v>535</v>
      </c>
      <c r="B489" s="626" t="s">
        <v>5557</v>
      </c>
      <c r="C489" s="626" t="s">
        <v>5630</v>
      </c>
      <c r="D489" s="626" t="s">
        <v>5694</v>
      </c>
      <c r="E489" s="626" t="s">
        <v>5695</v>
      </c>
      <c r="F489" s="629">
        <v>16</v>
      </c>
      <c r="G489" s="629">
        <v>5065.6000000000004</v>
      </c>
      <c r="H489" s="629">
        <v>1</v>
      </c>
      <c r="I489" s="629">
        <v>316.60000000000002</v>
      </c>
      <c r="J489" s="629">
        <v>4</v>
      </c>
      <c r="K489" s="629">
        <v>458.32</v>
      </c>
      <c r="L489" s="629">
        <v>9.047694251421351E-2</v>
      </c>
      <c r="M489" s="629">
        <v>114.58</v>
      </c>
      <c r="N489" s="629"/>
      <c r="O489" s="629"/>
      <c r="P489" s="642"/>
      <c r="Q489" s="630"/>
    </row>
    <row r="490" spans="1:17" ht="14.4" customHeight="1" x14ac:dyDescent="0.3">
      <c r="A490" s="625" t="s">
        <v>535</v>
      </c>
      <c r="B490" s="626" t="s">
        <v>5557</v>
      </c>
      <c r="C490" s="626" t="s">
        <v>5630</v>
      </c>
      <c r="D490" s="626" t="s">
        <v>5696</v>
      </c>
      <c r="E490" s="626" t="s">
        <v>5697</v>
      </c>
      <c r="F490" s="629">
        <v>30</v>
      </c>
      <c r="G490" s="629">
        <v>18109.599999999999</v>
      </c>
      <c r="H490" s="629">
        <v>1</v>
      </c>
      <c r="I490" s="629">
        <v>603.65333333333331</v>
      </c>
      <c r="J490" s="629">
        <v>18</v>
      </c>
      <c r="K490" s="629">
        <v>4124.88</v>
      </c>
      <c r="L490" s="629">
        <v>0.22777311481203341</v>
      </c>
      <c r="M490" s="629">
        <v>229.16</v>
      </c>
      <c r="N490" s="629">
        <v>88.5</v>
      </c>
      <c r="O490" s="629">
        <v>20280.66</v>
      </c>
      <c r="P490" s="642">
        <v>1.1198844811591644</v>
      </c>
      <c r="Q490" s="630">
        <v>229.16</v>
      </c>
    </row>
    <row r="491" spans="1:17" ht="14.4" customHeight="1" x14ac:dyDescent="0.3">
      <c r="A491" s="625" t="s">
        <v>535</v>
      </c>
      <c r="B491" s="626" t="s">
        <v>5557</v>
      </c>
      <c r="C491" s="626" t="s">
        <v>5630</v>
      </c>
      <c r="D491" s="626" t="s">
        <v>5698</v>
      </c>
      <c r="E491" s="626" t="s">
        <v>5699</v>
      </c>
      <c r="F491" s="629">
        <v>0</v>
      </c>
      <c r="G491" s="629">
        <v>0</v>
      </c>
      <c r="H491" s="629"/>
      <c r="I491" s="629"/>
      <c r="J491" s="629"/>
      <c r="K491" s="629"/>
      <c r="L491" s="629"/>
      <c r="M491" s="629"/>
      <c r="N491" s="629"/>
      <c r="O491" s="629"/>
      <c r="P491" s="642"/>
      <c r="Q491" s="630"/>
    </row>
    <row r="492" spans="1:17" ht="14.4" customHeight="1" x14ac:dyDescent="0.3">
      <c r="A492" s="625" t="s">
        <v>535</v>
      </c>
      <c r="B492" s="626" t="s">
        <v>5557</v>
      </c>
      <c r="C492" s="626" t="s">
        <v>5630</v>
      </c>
      <c r="D492" s="626" t="s">
        <v>5700</v>
      </c>
      <c r="E492" s="626" t="s">
        <v>5701</v>
      </c>
      <c r="F492" s="629">
        <v>2</v>
      </c>
      <c r="G492" s="629">
        <v>8907.82</v>
      </c>
      <c r="H492" s="629">
        <v>1</v>
      </c>
      <c r="I492" s="629">
        <v>4453.91</v>
      </c>
      <c r="J492" s="629">
        <v>3</v>
      </c>
      <c r="K492" s="629">
        <v>10515.3</v>
      </c>
      <c r="L492" s="629">
        <v>1.1804571713393399</v>
      </c>
      <c r="M492" s="629">
        <v>3505.1</v>
      </c>
      <c r="N492" s="629"/>
      <c r="O492" s="629"/>
      <c r="P492" s="642"/>
      <c r="Q492" s="630"/>
    </row>
    <row r="493" spans="1:17" ht="14.4" customHeight="1" x14ac:dyDescent="0.3">
      <c r="A493" s="625" t="s">
        <v>535</v>
      </c>
      <c r="B493" s="626" t="s">
        <v>5557</v>
      </c>
      <c r="C493" s="626" t="s">
        <v>5630</v>
      </c>
      <c r="D493" s="626" t="s">
        <v>5702</v>
      </c>
      <c r="E493" s="626" t="s">
        <v>5701</v>
      </c>
      <c r="F493" s="629">
        <v>1</v>
      </c>
      <c r="G493" s="629">
        <v>8905.41</v>
      </c>
      <c r="H493" s="629">
        <v>1</v>
      </c>
      <c r="I493" s="629">
        <v>8905.41</v>
      </c>
      <c r="J493" s="629"/>
      <c r="K493" s="629"/>
      <c r="L493" s="629"/>
      <c r="M493" s="629"/>
      <c r="N493" s="629"/>
      <c r="O493" s="629"/>
      <c r="P493" s="642"/>
      <c r="Q493" s="630"/>
    </row>
    <row r="494" spans="1:17" ht="14.4" customHeight="1" x14ac:dyDescent="0.3">
      <c r="A494" s="625" t="s">
        <v>535</v>
      </c>
      <c r="B494" s="626" t="s">
        <v>5557</v>
      </c>
      <c r="C494" s="626" t="s">
        <v>5630</v>
      </c>
      <c r="D494" s="626" t="s">
        <v>6242</v>
      </c>
      <c r="E494" s="626" t="s">
        <v>6243</v>
      </c>
      <c r="F494" s="629">
        <v>0.48</v>
      </c>
      <c r="G494" s="629">
        <v>421.68</v>
      </c>
      <c r="H494" s="629">
        <v>1</v>
      </c>
      <c r="I494" s="629">
        <v>878.5</v>
      </c>
      <c r="J494" s="629"/>
      <c r="K494" s="629"/>
      <c r="L494" s="629"/>
      <c r="M494" s="629"/>
      <c r="N494" s="629"/>
      <c r="O494" s="629"/>
      <c r="P494" s="642"/>
      <c r="Q494" s="630"/>
    </row>
    <row r="495" spans="1:17" ht="14.4" customHeight="1" x14ac:dyDescent="0.3">
      <c r="A495" s="625" t="s">
        <v>535</v>
      </c>
      <c r="B495" s="626" t="s">
        <v>5557</v>
      </c>
      <c r="C495" s="626" t="s">
        <v>5630</v>
      </c>
      <c r="D495" s="626" t="s">
        <v>6244</v>
      </c>
      <c r="E495" s="626" t="s">
        <v>6245</v>
      </c>
      <c r="F495" s="629"/>
      <c r="G495" s="629"/>
      <c r="H495" s="629"/>
      <c r="I495" s="629"/>
      <c r="J495" s="629">
        <v>1.9000000000000001</v>
      </c>
      <c r="K495" s="629">
        <v>936.85</v>
      </c>
      <c r="L495" s="629"/>
      <c r="M495" s="629">
        <v>493.07894736842104</v>
      </c>
      <c r="N495" s="629"/>
      <c r="O495" s="629"/>
      <c r="P495" s="642"/>
      <c r="Q495" s="630"/>
    </row>
    <row r="496" spans="1:17" ht="14.4" customHeight="1" x14ac:dyDescent="0.3">
      <c r="A496" s="625" t="s">
        <v>535</v>
      </c>
      <c r="B496" s="626" t="s">
        <v>5557</v>
      </c>
      <c r="C496" s="626" t="s">
        <v>5630</v>
      </c>
      <c r="D496" s="626" t="s">
        <v>5703</v>
      </c>
      <c r="E496" s="626" t="s">
        <v>5704</v>
      </c>
      <c r="F496" s="629"/>
      <c r="G496" s="629"/>
      <c r="H496" s="629"/>
      <c r="I496" s="629"/>
      <c r="J496" s="629">
        <v>4</v>
      </c>
      <c r="K496" s="629">
        <v>293.56</v>
      </c>
      <c r="L496" s="629"/>
      <c r="M496" s="629">
        <v>73.39</v>
      </c>
      <c r="N496" s="629">
        <v>10</v>
      </c>
      <c r="O496" s="629">
        <v>740.4</v>
      </c>
      <c r="P496" s="642"/>
      <c r="Q496" s="630">
        <v>74.039999999999992</v>
      </c>
    </row>
    <row r="497" spans="1:17" ht="14.4" customHeight="1" x14ac:dyDescent="0.3">
      <c r="A497" s="625" t="s">
        <v>535</v>
      </c>
      <c r="B497" s="626" t="s">
        <v>5557</v>
      </c>
      <c r="C497" s="626" t="s">
        <v>5630</v>
      </c>
      <c r="D497" s="626" t="s">
        <v>6246</v>
      </c>
      <c r="E497" s="626" t="s">
        <v>6247</v>
      </c>
      <c r="F497" s="629"/>
      <c r="G497" s="629"/>
      <c r="H497" s="629"/>
      <c r="I497" s="629"/>
      <c r="J497" s="629">
        <v>1.2</v>
      </c>
      <c r="K497" s="629">
        <v>91.81</v>
      </c>
      <c r="L497" s="629"/>
      <c r="M497" s="629">
        <v>76.50833333333334</v>
      </c>
      <c r="N497" s="629"/>
      <c r="O497" s="629"/>
      <c r="P497" s="642"/>
      <c r="Q497" s="630"/>
    </row>
    <row r="498" spans="1:17" ht="14.4" customHeight="1" x14ac:dyDescent="0.3">
      <c r="A498" s="625" t="s">
        <v>535</v>
      </c>
      <c r="B498" s="626" t="s">
        <v>5557</v>
      </c>
      <c r="C498" s="626" t="s">
        <v>5630</v>
      </c>
      <c r="D498" s="626" t="s">
        <v>5705</v>
      </c>
      <c r="E498" s="626" t="s">
        <v>5706</v>
      </c>
      <c r="F498" s="629">
        <v>10.1</v>
      </c>
      <c r="G498" s="629">
        <v>848.91</v>
      </c>
      <c r="H498" s="629">
        <v>1</v>
      </c>
      <c r="I498" s="629">
        <v>84.050495049504946</v>
      </c>
      <c r="J498" s="629">
        <v>10.199999999999999</v>
      </c>
      <c r="K498" s="629">
        <v>912.15</v>
      </c>
      <c r="L498" s="629">
        <v>1.0744955295614376</v>
      </c>
      <c r="M498" s="629">
        <v>89.426470588235304</v>
      </c>
      <c r="N498" s="629">
        <v>11.4</v>
      </c>
      <c r="O498" s="629">
        <v>1100.2199999999998</v>
      </c>
      <c r="P498" s="642">
        <v>1.2960384493055799</v>
      </c>
      <c r="Q498" s="630">
        <v>96.510526315789448</v>
      </c>
    </row>
    <row r="499" spans="1:17" ht="14.4" customHeight="1" x14ac:dyDescent="0.3">
      <c r="A499" s="625" t="s">
        <v>535</v>
      </c>
      <c r="B499" s="626" t="s">
        <v>5557</v>
      </c>
      <c r="C499" s="626" t="s">
        <v>5630</v>
      </c>
      <c r="D499" s="626" t="s">
        <v>6248</v>
      </c>
      <c r="E499" s="626" t="s">
        <v>6249</v>
      </c>
      <c r="F499" s="629">
        <v>11</v>
      </c>
      <c r="G499" s="629">
        <v>566.94000000000005</v>
      </c>
      <c r="H499" s="629">
        <v>1</v>
      </c>
      <c r="I499" s="629">
        <v>51.540000000000006</v>
      </c>
      <c r="J499" s="629"/>
      <c r="K499" s="629"/>
      <c r="L499" s="629"/>
      <c r="M499" s="629"/>
      <c r="N499" s="629">
        <v>2</v>
      </c>
      <c r="O499" s="629">
        <v>128</v>
      </c>
      <c r="P499" s="642">
        <v>0.22577345045331074</v>
      </c>
      <c r="Q499" s="630">
        <v>64</v>
      </c>
    </row>
    <row r="500" spans="1:17" ht="14.4" customHeight="1" x14ac:dyDescent="0.3">
      <c r="A500" s="625" t="s">
        <v>535</v>
      </c>
      <c r="B500" s="626" t="s">
        <v>5557</v>
      </c>
      <c r="C500" s="626" t="s">
        <v>5630</v>
      </c>
      <c r="D500" s="626" t="s">
        <v>5707</v>
      </c>
      <c r="E500" s="626" t="s">
        <v>5653</v>
      </c>
      <c r="F500" s="629">
        <v>85</v>
      </c>
      <c r="G500" s="629">
        <v>41845.760000000002</v>
      </c>
      <c r="H500" s="629">
        <v>1</v>
      </c>
      <c r="I500" s="629">
        <v>492.30305882352945</v>
      </c>
      <c r="J500" s="629"/>
      <c r="K500" s="629"/>
      <c r="L500" s="629"/>
      <c r="M500" s="629"/>
      <c r="N500" s="629"/>
      <c r="O500" s="629"/>
      <c r="P500" s="642"/>
      <c r="Q500" s="630"/>
    </row>
    <row r="501" spans="1:17" ht="14.4" customHeight="1" x14ac:dyDescent="0.3">
      <c r="A501" s="625" t="s">
        <v>535</v>
      </c>
      <c r="B501" s="626" t="s">
        <v>5557</v>
      </c>
      <c r="C501" s="626" t="s">
        <v>5630</v>
      </c>
      <c r="D501" s="626" t="s">
        <v>5708</v>
      </c>
      <c r="E501" s="626" t="s">
        <v>5638</v>
      </c>
      <c r="F501" s="629"/>
      <c r="G501" s="629"/>
      <c r="H501" s="629"/>
      <c r="I501" s="629"/>
      <c r="J501" s="629">
        <v>9.66</v>
      </c>
      <c r="K501" s="629">
        <v>6439.68</v>
      </c>
      <c r="L501" s="629"/>
      <c r="M501" s="629">
        <v>666.63354037267084</v>
      </c>
      <c r="N501" s="629"/>
      <c r="O501" s="629"/>
      <c r="P501" s="642"/>
      <c r="Q501" s="630"/>
    </row>
    <row r="502" spans="1:17" ht="14.4" customHeight="1" x14ac:dyDescent="0.3">
      <c r="A502" s="625" t="s">
        <v>535</v>
      </c>
      <c r="B502" s="626" t="s">
        <v>5557</v>
      </c>
      <c r="C502" s="626" t="s">
        <v>5630</v>
      </c>
      <c r="D502" s="626" t="s">
        <v>5709</v>
      </c>
      <c r="E502" s="626" t="s">
        <v>5710</v>
      </c>
      <c r="F502" s="629">
        <v>263</v>
      </c>
      <c r="G502" s="629">
        <v>436120.69000000006</v>
      </c>
      <c r="H502" s="629">
        <v>1</v>
      </c>
      <c r="I502" s="629">
        <v>1658.2535741444869</v>
      </c>
      <c r="J502" s="629">
        <v>162</v>
      </c>
      <c r="K502" s="629">
        <v>228079.19</v>
      </c>
      <c r="L502" s="629">
        <v>0.52297264319195669</v>
      </c>
      <c r="M502" s="629">
        <v>1407.8962345679013</v>
      </c>
      <c r="N502" s="629">
        <v>157</v>
      </c>
      <c r="O502" s="629">
        <v>211303.16</v>
      </c>
      <c r="P502" s="642">
        <v>0.48450615814626902</v>
      </c>
      <c r="Q502" s="630">
        <v>1345.88</v>
      </c>
    </row>
    <row r="503" spans="1:17" ht="14.4" customHeight="1" x14ac:dyDescent="0.3">
      <c r="A503" s="625" t="s">
        <v>535</v>
      </c>
      <c r="B503" s="626" t="s">
        <v>5557</v>
      </c>
      <c r="C503" s="626" t="s">
        <v>5630</v>
      </c>
      <c r="D503" s="626" t="s">
        <v>6250</v>
      </c>
      <c r="E503" s="626" t="s">
        <v>6251</v>
      </c>
      <c r="F503" s="629"/>
      <c r="G503" s="629"/>
      <c r="H503" s="629"/>
      <c r="I503" s="629"/>
      <c r="J503" s="629">
        <v>0.25</v>
      </c>
      <c r="K503" s="629">
        <v>4021.47</v>
      </c>
      <c r="L503" s="629"/>
      <c r="M503" s="629">
        <v>16085.88</v>
      </c>
      <c r="N503" s="629"/>
      <c r="O503" s="629"/>
      <c r="P503" s="642"/>
      <c r="Q503" s="630"/>
    </row>
    <row r="504" spans="1:17" ht="14.4" customHeight="1" x14ac:dyDescent="0.3">
      <c r="A504" s="625" t="s">
        <v>535</v>
      </c>
      <c r="B504" s="626" t="s">
        <v>5557</v>
      </c>
      <c r="C504" s="626" t="s">
        <v>5630</v>
      </c>
      <c r="D504" s="626" t="s">
        <v>5711</v>
      </c>
      <c r="E504" s="626" t="s">
        <v>5712</v>
      </c>
      <c r="F504" s="629">
        <v>6.5</v>
      </c>
      <c r="G504" s="629">
        <v>9248.08</v>
      </c>
      <c r="H504" s="629">
        <v>1</v>
      </c>
      <c r="I504" s="629">
        <v>1422.7815384615385</v>
      </c>
      <c r="J504" s="629">
        <v>1</v>
      </c>
      <c r="K504" s="629">
        <v>1149.96</v>
      </c>
      <c r="L504" s="629">
        <v>0.12434581015735159</v>
      </c>
      <c r="M504" s="629">
        <v>1149.96</v>
      </c>
      <c r="N504" s="629"/>
      <c r="O504" s="629"/>
      <c r="P504" s="642"/>
      <c r="Q504" s="630"/>
    </row>
    <row r="505" spans="1:17" ht="14.4" customHeight="1" x14ac:dyDescent="0.3">
      <c r="A505" s="625" t="s">
        <v>535</v>
      </c>
      <c r="B505" s="626" t="s">
        <v>5557</v>
      </c>
      <c r="C505" s="626" t="s">
        <v>5630</v>
      </c>
      <c r="D505" s="626" t="s">
        <v>5713</v>
      </c>
      <c r="E505" s="626" t="s">
        <v>5714</v>
      </c>
      <c r="F505" s="629">
        <v>5.6000000000000005</v>
      </c>
      <c r="G505" s="629">
        <v>4544.74</v>
      </c>
      <c r="H505" s="629">
        <v>1</v>
      </c>
      <c r="I505" s="629">
        <v>811.5607142857142</v>
      </c>
      <c r="J505" s="629"/>
      <c r="K505" s="629"/>
      <c r="L505" s="629"/>
      <c r="M505" s="629"/>
      <c r="N505" s="629"/>
      <c r="O505" s="629"/>
      <c r="P505" s="642"/>
      <c r="Q505" s="630"/>
    </row>
    <row r="506" spans="1:17" ht="14.4" customHeight="1" x14ac:dyDescent="0.3">
      <c r="A506" s="625" t="s">
        <v>535</v>
      </c>
      <c r="B506" s="626" t="s">
        <v>5557</v>
      </c>
      <c r="C506" s="626" t="s">
        <v>5630</v>
      </c>
      <c r="D506" s="626" t="s">
        <v>5715</v>
      </c>
      <c r="E506" s="626" t="s">
        <v>5716</v>
      </c>
      <c r="F506" s="629"/>
      <c r="G506" s="629"/>
      <c r="H506" s="629"/>
      <c r="I506" s="629"/>
      <c r="J506" s="629"/>
      <c r="K506" s="629"/>
      <c r="L506" s="629"/>
      <c r="M506" s="629"/>
      <c r="N506" s="629">
        <v>5.5</v>
      </c>
      <c r="O506" s="629">
        <v>11872.41</v>
      </c>
      <c r="P506" s="642"/>
      <c r="Q506" s="630">
        <v>2158.62</v>
      </c>
    </row>
    <row r="507" spans="1:17" ht="14.4" customHeight="1" x14ac:dyDescent="0.3">
      <c r="A507" s="625" t="s">
        <v>535</v>
      </c>
      <c r="B507" s="626" t="s">
        <v>5557</v>
      </c>
      <c r="C507" s="626" t="s">
        <v>5630</v>
      </c>
      <c r="D507" s="626" t="s">
        <v>6252</v>
      </c>
      <c r="E507" s="626" t="s">
        <v>6253</v>
      </c>
      <c r="F507" s="629"/>
      <c r="G507" s="629"/>
      <c r="H507" s="629"/>
      <c r="I507" s="629"/>
      <c r="J507" s="629"/>
      <c r="K507" s="629"/>
      <c r="L507" s="629"/>
      <c r="M507" s="629"/>
      <c r="N507" s="629">
        <v>0.5</v>
      </c>
      <c r="O507" s="629">
        <v>313.55</v>
      </c>
      <c r="P507" s="642"/>
      <c r="Q507" s="630">
        <v>627.1</v>
      </c>
    </row>
    <row r="508" spans="1:17" ht="14.4" customHeight="1" x14ac:dyDescent="0.3">
      <c r="A508" s="625" t="s">
        <v>535</v>
      </c>
      <c r="B508" s="626" t="s">
        <v>5557</v>
      </c>
      <c r="C508" s="626" t="s">
        <v>5630</v>
      </c>
      <c r="D508" s="626" t="s">
        <v>6254</v>
      </c>
      <c r="E508" s="626" t="s">
        <v>5720</v>
      </c>
      <c r="F508" s="629">
        <v>1</v>
      </c>
      <c r="G508" s="629">
        <v>3789.35</v>
      </c>
      <c r="H508" s="629">
        <v>1</v>
      </c>
      <c r="I508" s="629">
        <v>3789.35</v>
      </c>
      <c r="J508" s="629"/>
      <c r="K508" s="629"/>
      <c r="L508" s="629"/>
      <c r="M508" s="629"/>
      <c r="N508" s="629"/>
      <c r="O508" s="629"/>
      <c r="P508" s="642"/>
      <c r="Q508" s="630"/>
    </row>
    <row r="509" spans="1:17" ht="14.4" customHeight="1" x14ac:dyDescent="0.3">
      <c r="A509" s="625" t="s">
        <v>535</v>
      </c>
      <c r="B509" s="626" t="s">
        <v>5557</v>
      </c>
      <c r="C509" s="626" t="s">
        <v>5630</v>
      </c>
      <c r="D509" s="626" t="s">
        <v>6255</v>
      </c>
      <c r="E509" s="626" t="s">
        <v>5660</v>
      </c>
      <c r="F509" s="629"/>
      <c r="G509" s="629"/>
      <c r="H509" s="629"/>
      <c r="I509" s="629"/>
      <c r="J509" s="629"/>
      <c r="K509" s="629"/>
      <c r="L509" s="629"/>
      <c r="M509" s="629"/>
      <c r="N509" s="629">
        <v>38</v>
      </c>
      <c r="O509" s="629">
        <v>10422.26</v>
      </c>
      <c r="P509" s="642"/>
      <c r="Q509" s="630">
        <v>274.27</v>
      </c>
    </row>
    <row r="510" spans="1:17" ht="14.4" customHeight="1" x14ac:dyDescent="0.3">
      <c r="A510" s="625" t="s">
        <v>535</v>
      </c>
      <c r="B510" s="626" t="s">
        <v>5557</v>
      </c>
      <c r="C510" s="626" t="s">
        <v>5630</v>
      </c>
      <c r="D510" s="626" t="s">
        <v>6256</v>
      </c>
      <c r="E510" s="626" t="s">
        <v>5645</v>
      </c>
      <c r="F510" s="629"/>
      <c r="G510" s="629"/>
      <c r="H510" s="629"/>
      <c r="I510" s="629"/>
      <c r="J510" s="629"/>
      <c r="K510" s="629"/>
      <c r="L510" s="629"/>
      <c r="M510" s="629"/>
      <c r="N510" s="629">
        <v>9.8000000000000007</v>
      </c>
      <c r="O510" s="629">
        <v>21154.65</v>
      </c>
      <c r="P510" s="642"/>
      <c r="Q510" s="630">
        <v>2158.637755102041</v>
      </c>
    </row>
    <row r="511" spans="1:17" ht="14.4" customHeight="1" x14ac:dyDescent="0.3">
      <c r="A511" s="625" t="s">
        <v>535</v>
      </c>
      <c r="B511" s="626" t="s">
        <v>5557</v>
      </c>
      <c r="C511" s="626" t="s">
        <v>5630</v>
      </c>
      <c r="D511" s="626" t="s">
        <v>6257</v>
      </c>
      <c r="E511" s="626" t="s">
        <v>6258</v>
      </c>
      <c r="F511" s="629"/>
      <c r="G511" s="629"/>
      <c r="H511" s="629"/>
      <c r="I511" s="629"/>
      <c r="J511" s="629">
        <v>2</v>
      </c>
      <c r="K511" s="629">
        <v>458.32</v>
      </c>
      <c r="L511" s="629"/>
      <c r="M511" s="629">
        <v>229.16</v>
      </c>
      <c r="N511" s="629"/>
      <c r="O511" s="629"/>
      <c r="P511" s="642"/>
      <c r="Q511" s="630"/>
    </row>
    <row r="512" spans="1:17" ht="14.4" customHeight="1" x14ac:dyDescent="0.3">
      <c r="A512" s="625" t="s">
        <v>535</v>
      </c>
      <c r="B512" s="626" t="s">
        <v>5557</v>
      </c>
      <c r="C512" s="626" t="s">
        <v>5630</v>
      </c>
      <c r="D512" s="626" t="s">
        <v>6259</v>
      </c>
      <c r="E512" s="626" t="s">
        <v>5714</v>
      </c>
      <c r="F512" s="629"/>
      <c r="G512" s="629"/>
      <c r="H512" s="629"/>
      <c r="I512" s="629"/>
      <c r="J512" s="629"/>
      <c r="K512" s="629"/>
      <c r="L512" s="629"/>
      <c r="M512" s="629"/>
      <c r="N512" s="629">
        <v>0.4</v>
      </c>
      <c r="O512" s="629">
        <v>229.99</v>
      </c>
      <c r="P512" s="642"/>
      <c r="Q512" s="630">
        <v>574.97500000000002</v>
      </c>
    </row>
    <row r="513" spans="1:17" ht="14.4" customHeight="1" x14ac:dyDescent="0.3">
      <c r="A513" s="625" t="s">
        <v>535</v>
      </c>
      <c r="B513" s="626" t="s">
        <v>5557</v>
      </c>
      <c r="C513" s="626" t="s">
        <v>5630</v>
      </c>
      <c r="D513" s="626" t="s">
        <v>5721</v>
      </c>
      <c r="E513" s="626" t="s">
        <v>5712</v>
      </c>
      <c r="F513" s="629">
        <v>4.2</v>
      </c>
      <c r="G513" s="629">
        <v>5601.12</v>
      </c>
      <c r="H513" s="629">
        <v>1</v>
      </c>
      <c r="I513" s="629">
        <v>1333.6</v>
      </c>
      <c r="J513" s="629"/>
      <c r="K513" s="629"/>
      <c r="L513" s="629"/>
      <c r="M513" s="629"/>
      <c r="N513" s="629">
        <v>2.5</v>
      </c>
      <c r="O513" s="629">
        <v>2874.91</v>
      </c>
      <c r="P513" s="642">
        <v>0.51327413088810803</v>
      </c>
      <c r="Q513" s="630">
        <v>1149.9639999999999</v>
      </c>
    </row>
    <row r="514" spans="1:17" ht="14.4" customHeight="1" x14ac:dyDescent="0.3">
      <c r="A514" s="625" t="s">
        <v>535</v>
      </c>
      <c r="B514" s="626" t="s">
        <v>5557</v>
      </c>
      <c r="C514" s="626" t="s">
        <v>5630</v>
      </c>
      <c r="D514" s="626" t="s">
        <v>5722</v>
      </c>
      <c r="E514" s="626" t="s">
        <v>5723</v>
      </c>
      <c r="F514" s="629"/>
      <c r="G514" s="629"/>
      <c r="H514" s="629"/>
      <c r="I514" s="629"/>
      <c r="J514" s="629"/>
      <c r="K514" s="629"/>
      <c r="L514" s="629"/>
      <c r="M514" s="629"/>
      <c r="N514" s="629">
        <v>2.7</v>
      </c>
      <c r="O514" s="629">
        <v>1693.17</v>
      </c>
      <c r="P514" s="642"/>
      <c r="Q514" s="630">
        <v>627.1</v>
      </c>
    </row>
    <row r="515" spans="1:17" ht="14.4" customHeight="1" x14ac:dyDescent="0.3">
      <c r="A515" s="625" t="s">
        <v>535</v>
      </c>
      <c r="B515" s="626" t="s">
        <v>5557</v>
      </c>
      <c r="C515" s="626" t="s">
        <v>5630</v>
      </c>
      <c r="D515" s="626" t="s">
        <v>5724</v>
      </c>
      <c r="E515" s="626" t="s">
        <v>5725</v>
      </c>
      <c r="F515" s="629"/>
      <c r="G515" s="629"/>
      <c r="H515" s="629"/>
      <c r="I515" s="629"/>
      <c r="J515" s="629"/>
      <c r="K515" s="629"/>
      <c r="L515" s="629"/>
      <c r="M515" s="629"/>
      <c r="N515" s="629">
        <v>1.2</v>
      </c>
      <c r="O515" s="629">
        <v>1025.53</v>
      </c>
      <c r="P515" s="642"/>
      <c r="Q515" s="630">
        <v>854.60833333333335</v>
      </c>
    </row>
    <row r="516" spans="1:17" ht="14.4" customHeight="1" x14ac:dyDescent="0.3">
      <c r="A516" s="625" t="s">
        <v>535</v>
      </c>
      <c r="B516" s="626" t="s">
        <v>5557</v>
      </c>
      <c r="C516" s="626" t="s">
        <v>5630</v>
      </c>
      <c r="D516" s="626" t="s">
        <v>5726</v>
      </c>
      <c r="E516" s="626" t="s">
        <v>5727</v>
      </c>
      <c r="F516" s="629"/>
      <c r="G516" s="629"/>
      <c r="H516" s="629"/>
      <c r="I516" s="629"/>
      <c r="J516" s="629">
        <v>2.42</v>
      </c>
      <c r="K516" s="629">
        <v>8779.86</v>
      </c>
      <c r="L516" s="629"/>
      <c r="M516" s="629">
        <v>3628.0413223140499</v>
      </c>
      <c r="N516" s="629">
        <v>6.36</v>
      </c>
      <c r="O516" s="629">
        <v>23074.36</v>
      </c>
      <c r="P516" s="642"/>
      <c r="Q516" s="630">
        <v>3628.0440251572327</v>
      </c>
    </row>
    <row r="517" spans="1:17" ht="14.4" customHeight="1" x14ac:dyDescent="0.3">
      <c r="A517" s="625" t="s">
        <v>535</v>
      </c>
      <c r="B517" s="626" t="s">
        <v>5557</v>
      </c>
      <c r="C517" s="626" t="s">
        <v>5630</v>
      </c>
      <c r="D517" s="626" t="s">
        <v>6260</v>
      </c>
      <c r="E517" s="626" t="s">
        <v>6261</v>
      </c>
      <c r="F517" s="629"/>
      <c r="G517" s="629"/>
      <c r="H517" s="629"/>
      <c r="I517" s="629"/>
      <c r="J517" s="629"/>
      <c r="K517" s="629"/>
      <c r="L517" s="629"/>
      <c r="M517" s="629"/>
      <c r="N517" s="629">
        <v>6</v>
      </c>
      <c r="O517" s="629">
        <v>1374.96</v>
      </c>
      <c r="P517" s="642"/>
      <c r="Q517" s="630">
        <v>229.16</v>
      </c>
    </row>
    <row r="518" spans="1:17" ht="14.4" customHeight="1" x14ac:dyDescent="0.3">
      <c r="A518" s="625" t="s">
        <v>535</v>
      </c>
      <c r="B518" s="626" t="s">
        <v>5557</v>
      </c>
      <c r="C518" s="626" t="s">
        <v>5630</v>
      </c>
      <c r="D518" s="626" t="s">
        <v>6262</v>
      </c>
      <c r="E518" s="626" t="s">
        <v>6263</v>
      </c>
      <c r="F518" s="629">
        <v>9</v>
      </c>
      <c r="G518" s="629">
        <v>14295.96</v>
      </c>
      <c r="H518" s="629">
        <v>1</v>
      </c>
      <c r="I518" s="629">
        <v>1588.4399999999998</v>
      </c>
      <c r="J518" s="629"/>
      <c r="K518" s="629"/>
      <c r="L518" s="629"/>
      <c r="M518" s="629"/>
      <c r="N518" s="629"/>
      <c r="O518" s="629"/>
      <c r="P518" s="642"/>
      <c r="Q518" s="630"/>
    </row>
    <row r="519" spans="1:17" ht="14.4" customHeight="1" x14ac:dyDescent="0.3">
      <c r="A519" s="625" t="s">
        <v>535</v>
      </c>
      <c r="B519" s="626" t="s">
        <v>5557</v>
      </c>
      <c r="C519" s="626" t="s">
        <v>5630</v>
      </c>
      <c r="D519" s="626" t="s">
        <v>6264</v>
      </c>
      <c r="E519" s="626" t="s">
        <v>6265</v>
      </c>
      <c r="F519" s="629"/>
      <c r="G519" s="629"/>
      <c r="H519" s="629"/>
      <c r="I519" s="629"/>
      <c r="J519" s="629"/>
      <c r="K519" s="629"/>
      <c r="L519" s="629"/>
      <c r="M519" s="629"/>
      <c r="N519" s="629">
        <v>6</v>
      </c>
      <c r="O519" s="629">
        <v>104088.78</v>
      </c>
      <c r="P519" s="642"/>
      <c r="Q519" s="630">
        <v>17348.13</v>
      </c>
    </row>
    <row r="520" spans="1:17" ht="14.4" customHeight="1" x14ac:dyDescent="0.3">
      <c r="A520" s="625" t="s">
        <v>535</v>
      </c>
      <c r="B520" s="626" t="s">
        <v>5557</v>
      </c>
      <c r="C520" s="626" t="s">
        <v>5728</v>
      </c>
      <c r="D520" s="626" t="s">
        <v>6266</v>
      </c>
      <c r="E520" s="626" t="s">
        <v>6267</v>
      </c>
      <c r="F520" s="629">
        <v>55</v>
      </c>
      <c r="G520" s="629">
        <v>98018.8</v>
      </c>
      <c r="H520" s="629">
        <v>1</v>
      </c>
      <c r="I520" s="629">
        <v>1782.16</v>
      </c>
      <c r="J520" s="629"/>
      <c r="K520" s="629"/>
      <c r="L520" s="629"/>
      <c r="M520" s="629"/>
      <c r="N520" s="629"/>
      <c r="O520" s="629"/>
      <c r="P520" s="642"/>
      <c r="Q520" s="630"/>
    </row>
    <row r="521" spans="1:17" ht="14.4" customHeight="1" x14ac:dyDescent="0.3">
      <c r="A521" s="625" t="s">
        <v>535</v>
      </c>
      <c r="B521" s="626" t="s">
        <v>5557</v>
      </c>
      <c r="C521" s="626" t="s">
        <v>5728</v>
      </c>
      <c r="D521" s="626" t="s">
        <v>5729</v>
      </c>
      <c r="E521" s="626" t="s">
        <v>5730</v>
      </c>
      <c r="F521" s="629">
        <v>688</v>
      </c>
      <c r="G521" s="629">
        <v>1774916.1600000001</v>
      </c>
      <c r="H521" s="629">
        <v>1</v>
      </c>
      <c r="I521" s="629">
        <v>2579.8200000000002</v>
      </c>
      <c r="J521" s="629">
        <v>532</v>
      </c>
      <c r="K521" s="629">
        <v>1390310.6399999997</v>
      </c>
      <c r="L521" s="629">
        <v>0.78331059873836495</v>
      </c>
      <c r="M521" s="629">
        <v>2613.3658646616536</v>
      </c>
      <c r="N521" s="629">
        <v>538</v>
      </c>
      <c r="O521" s="629">
        <v>1455650.37</v>
      </c>
      <c r="P521" s="642">
        <v>0.82012345304242429</v>
      </c>
      <c r="Q521" s="630">
        <v>2705.6698327137547</v>
      </c>
    </row>
    <row r="522" spans="1:17" ht="14.4" customHeight="1" x14ac:dyDescent="0.3">
      <c r="A522" s="625" t="s">
        <v>535</v>
      </c>
      <c r="B522" s="626" t="s">
        <v>5557</v>
      </c>
      <c r="C522" s="626" t="s">
        <v>5728</v>
      </c>
      <c r="D522" s="626" t="s">
        <v>6268</v>
      </c>
      <c r="E522" s="626" t="s">
        <v>6269</v>
      </c>
      <c r="F522" s="629">
        <v>4</v>
      </c>
      <c r="G522" s="629">
        <v>7128.64</v>
      </c>
      <c r="H522" s="629">
        <v>1</v>
      </c>
      <c r="I522" s="629">
        <v>1782.16</v>
      </c>
      <c r="J522" s="629"/>
      <c r="K522" s="629"/>
      <c r="L522" s="629"/>
      <c r="M522" s="629"/>
      <c r="N522" s="629"/>
      <c r="O522" s="629"/>
      <c r="P522" s="642"/>
      <c r="Q522" s="630"/>
    </row>
    <row r="523" spans="1:17" ht="14.4" customHeight="1" x14ac:dyDescent="0.3">
      <c r="A523" s="625" t="s">
        <v>535</v>
      </c>
      <c r="B523" s="626" t="s">
        <v>5557</v>
      </c>
      <c r="C523" s="626" t="s">
        <v>5728</v>
      </c>
      <c r="D523" s="626" t="s">
        <v>5731</v>
      </c>
      <c r="E523" s="626" t="s">
        <v>5732</v>
      </c>
      <c r="F523" s="629"/>
      <c r="G523" s="629"/>
      <c r="H523" s="629"/>
      <c r="I523" s="629"/>
      <c r="J523" s="629">
        <v>1</v>
      </c>
      <c r="K523" s="629">
        <v>7804.21</v>
      </c>
      <c r="L523" s="629"/>
      <c r="M523" s="629">
        <v>7804.21</v>
      </c>
      <c r="N523" s="629">
        <v>3</v>
      </c>
      <c r="O523" s="629">
        <v>24574.89</v>
      </c>
      <c r="P523" s="642"/>
      <c r="Q523" s="630">
        <v>8191.63</v>
      </c>
    </row>
    <row r="524" spans="1:17" ht="14.4" customHeight="1" x14ac:dyDescent="0.3">
      <c r="A524" s="625" t="s">
        <v>535</v>
      </c>
      <c r="B524" s="626" t="s">
        <v>5557</v>
      </c>
      <c r="C524" s="626" t="s">
        <v>5728</v>
      </c>
      <c r="D524" s="626" t="s">
        <v>6270</v>
      </c>
      <c r="E524" s="626" t="s">
        <v>6271</v>
      </c>
      <c r="F524" s="629">
        <v>7</v>
      </c>
      <c r="G524" s="629">
        <v>54059.25</v>
      </c>
      <c r="H524" s="629">
        <v>1</v>
      </c>
      <c r="I524" s="629">
        <v>7722.75</v>
      </c>
      <c r="J524" s="629"/>
      <c r="K524" s="629"/>
      <c r="L524" s="629"/>
      <c r="M524" s="629"/>
      <c r="N524" s="629"/>
      <c r="O524" s="629"/>
      <c r="P524" s="642"/>
      <c r="Q524" s="630"/>
    </row>
    <row r="525" spans="1:17" ht="14.4" customHeight="1" x14ac:dyDescent="0.3">
      <c r="A525" s="625" t="s">
        <v>535</v>
      </c>
      <c r="B525" s="626" t="s">
        <v>5557</v>
      </c>
      <c r="C525" s="626" t="s">
        <v>5728</v>
      </c>
      <c r="D525" s="626" t="s">
        <v>5733</v>
      </c>
      <c r="E525" s="626" t="s">
        <v>5734</v>
      </c>
      <c r="F525" s="629">
        <v>26</v>
      </c>
      <c r="G525" s="629">
        <v>235014.26</v>
      </c>
      <c r="H525" s="629">
        <v>1</v>
      </c>
      <c r="I525" s="629">
        <v>9039.01</v>
      </c>
      <c r="J525" s="629">
        <v>12</v>
      </c>
      <c r="K525" s="629">
        <v>110638.12</v>
      </c>
      <c r="L525" s="629">
        <v>0.47077194379609133</v>
      </c>
      <c r="M525" s="629">
        <v>9219.8433333333323</v>
      </c>
      <c r="N525" s="629">
        <v>18</v>
      </c>
      <c r="O525" s="629">
        <v>171769.26</v>
      </c>
      <c r="P525" s="642">
        <v>0.73088867033004723</v>
      </c>
      <c r="Q525" s="630">
        <v>9542.7366666666676</v>
      </c>
    </row>
    <row r="526" spans="1:17" ht="14.4" customHeight="1" x14ac:dyDescent="0.3">
      <c r="A526" s="625" t="s">
        <v>535</v>
      </c>
      <c r="B526" s="626" t="s">
        <v>5557</v>
      </c>
      <c r="C526" s="626" t="s">
        <v>5728</v>
      </c>
      <c r="D526" s="626" t="s">
        <v>5735</v>
      </c>
      <c r="E526" s="626" t="s">
        <v>5736</v>
      </c>
      <c r="F526" s="629">
        <v>454</v>
      </c>
      <c r="G526" s="629">
        <v>390312.88000000006</v>
      </c>
      <c r="H526" s="629">
        <v>1</v>
      </c>
      <c r="I526" s="629">
        <v>859.72000000000014</v>
      </c>
      <c r="J526" s="629">
        <v>337</v>
      </c>
      <c r="K526" s="629">
        <v>296526.90999999997</v>
      </c>
      <c r="L526" s="629">
        <v>0.75971592328697923</v>
      </c>
      <c r="M526" s="629">
        <v>879.90181008902073</v>
      </c>
      <c r="N526" s="629">
        <v>339</v>
      </c>
      <c r="O526" s="629">
        <v>310358.85000000003</v>
      </c>
      <c r="P526" s="642">
        <v>0.79515400567872618</v>
      </c>
      <c r="Q526" s="630">
        <v>915.51283185840714</v>
      </c>
    </row>
    <row r="527" spans="1:17" ht="14.4" customHeight="1" x14ac:dyDescent="0.3">
      <c r="A527" s="625" t="s">
        <v>535</v>
      </c>
      <c r="B527" s="626" t="s">
        <v>5557</v>
      </c>
      <c r="C527" s="626" t="s">
        <v>5737</v>
      </c>
      <c r="D527" s="626" t="s">
        <v>6272</v>
      </c>
      <c r="E527" s="626" t="s">
        <v>6273</v>
      </c>
      <c r="F527" s="629">
        <v>10</v>
      </c>
      <c r="G527" s="629">
        <v>7643.9999999999982</v>
      </c>
      <c r="H527" s="629">
        <v>1</v>
      </c>
      <c r="I527" s="629">
        <v>764.39999999999986</v>
      </c>
      <c r="J527" s="629">
        <v>13</v>
      </c>
      <c r="K527" s="629">
        <v>9937.1999999999989</v>
      </c>
      <c r="L527" s="629">
        <v>1.3000000000000003</v>
      </c>
      <c r="M527" s="629">
        <v>764.39999999999986</v>
      </c>
      <c r="N527" s="629">
        <v>10</v>
      </c>
      <c r="O527" s="629">
        <v>7643.9999999999991</v>
      </c>
      <c r="P527" s="642">
        <v>1.0000000000000002</v>
      </c>
      <c r="Q527" s="630">
        <v>764.39999999999986</v>
      </c>
    </row>
    <row r="528" spans="1:17" ht="14.4" customHeight="1" x14ac:dyDescent="0.3">
      <c r="A528" s="625" t="s">
        <v>535</v>
      </c>
      <c r="B528" s="626" t="s">
        <v>5557</v>
      </c>
      <c r="C528" s="626" t="s">
        <v>5737</v>
      </c>
      <c r="D528" s="626" t="s">
        <v>6274</v>
      </c>
      <c r="E528" s="626" t="s">
        <v>6275</v>
      </c>
      <c r="F528" s="629">
        <v>1</v>
      </c>
      <c r="G528" s="629">
        <v>562.79999999999995</v>
      </c>
      <c r="H528" s="629">
        <v>1</v>
      </c>
      <c r="I528" s="629">
        <v>562.79999999999995</v>
      </c>
      <c r="J528" s="629"/>
      <c r="K528" s="629"/>
      <c r="L528" s="629"/>
      <c r="M528" s="629"/>
      <c r="N528" s="629"/>
      <c r="O528" s="629"/>
      <c r="P528" s="642"/>
      <c r="Q528" s="630"/>
    </row>
    <row r="529" spans="1:17" ht="14.4" customHeight="1" x14ac:dyDescent="0.3">
      <c r="A529" s="625" t="s">
        <v>535</v>
      </c>
      <c r="B529" s="626" t="s">
        <v>5557</v>
      </c>
      <c r="C529" s="626" t="s">
        <v>5737</v>
      </c>
      <c r="D529" s="626" t="s">
        <v>5750</v>
      </c>
      <c r="E529" s="626" t="s">
        <v>5751</v>
      </c>
      <c r="F529" s="629"/>
      <c r="G529" s="629"/>
      <c r="H529" s="629"/>
      <c r="I529" s="629"/>
      <c r="J529" s="629">
        <v>1</v>
      </c>
      <c r="K529" s="629">
        <v>45021.47</v>
      </c>
      <c r="L529" s="629"/>
      <c r="M529" s="629">
        <v>45021.47</v>
      </c>
      <c r="N529" s="629">
        <v>1</v>
      </c>
      <c r="O529" s="629">
        <v>45021.47</v>
      </c>
      <c r="P529" s="642"/>
      <c r="Q529" s="630">
        <v>45021.47</v>
      </c>
    </row>
    <row r="530" spans="1:17" ht="14.4" customHeight="1" x14ac:dyDescent="0.3">
      <c r="A530" s="625" t="s">
        <v>535</v>
      </c>
      <c r="B530" s="626" t="s">
        <v>5557</v>
      </c>
      <c r="C530" s="626" t="s">
        <v>5737</v>
      </c>
      <c r="D530" s="626" t="s">
        <v>5752</v>
      </c>
      <c r="E530" s="626" t="s">
        <v>5753</v>
      </c>
      <c r="F530" s="629">
        <v>422</v>
      </c>
      <c r="G530" s="629">
        <v>24898</v>
      </c>
      <c r="H530" s="629">
        <v>1</v>
      </c>
      <c r="I530" s="629">
        <v>59</v>
      </c>
      <c r="J530" s="629"/>
      <c r="K530" s="629"/>
      <c r="L530" s="629"/>
      <c r="M530" s="629"/>
      <c r="N530" s="629">
        <v>315</v>
      </c>
      <c r="O530" s="629">
        <v>25830</v>
      </c>
      <c r="P530" s="642">
        <v>1.0374327255201221</v>
      </c>
      <c r="Q530" s="630">
        <v>82</v>
      </c>
    </row>
    <row r="531" spans="1:17" ht="14.4" customHeight="1" x14ac:dyDescent="0.3">
      <c r="A531" s="625" t="s">
        <v>535</v>
      </c>
      <c r="B531" s="626" t="s">
        <v>5557</v>
      </c>
      <c r="C531" s="626" t="s">
        <v>5737</v>
      </c>
      <c r="D531" s="626" t="s">
        <v>5754</v>
      </c>
      <c r="E531" s="626" t="s">
        <v>5755</v>
      </c>
      <c r="F531" s="629">
        <v>1</v>
      </c>
      <c r="G531" s="629">
        <v>50239.7</v>
      </c>
      <c r="H531" s="629">
        <v>1</v>
      </c>
      <c r="I531" s="629">
        <v>50239.7</v>
      </c>
      <c r="J531" s="629"/>
      <c r="K531" s="629"/>
      <c r="L531" s="629"/>
      <c r="M531" s="629"/>
      <c r="N531" s="629"/>
      <c r="O531" s="629"/>
      <c r="P531" s="642"/>
      <c r="Q531" s="630"/>
    </row>
    <row r="532" spans="1:17" ht="14.4" customHeight="1" x14ac:dyDescent="0.3">
      <c r="A532" s="625" t="s">
        <v>535</v>
      </c>
      <c r="B532" s="626" t="s">
        <v>5557</v>
      </c>
      <c r="C532" s="626" t="s">
        <v>5737</v>
      </c>
      <c r="D532" s="626" t="s">
        <v>6276</v>
      </c>
      <c r="E532" s="626" t="s">
        <v>6277</v>
      </c>
      <c r="F532" s="629"/>
      <c r="G532" s="629"/>
      <c r="H532" s="629"/>
      <c r="I532" s="629"/>
      <c r="J532" s="629">
        <v>1</v>
      </c>
      <c r="K532" s="629">
        <v>47653</v>
      </c>
      <c r="L532" s="629"/>
      <c r="M532" s="629">
        <v>47653</v>
      </c>
      <c r="N532" s="629"/>
      <c r="O532" s="629"/>
      <c r="P532" s="642"/>
      <c r="Q532" s="630"/>
    </row>
    <row r="533" spans="1:17" ht="14.4" customHeight="1" x14ac:dyDescent="0.3">
      <c r="A533" s="625" t="s">
        <v>535</v>
      </c>
      <c r="B533" s="626" t="s">
        <v>5557</v>
      </c>
      <c r="C533" s="626" t="s">
        <v>5737</v>
      </c>
      <c r="D533" s="626" t="s">
        <v>6278</v>
      </c>
      <c r="E533" s="626" t="s">
        <v>6279</v>
      </c>
      <c r="F533" s="629"/>
      <c r="G533" s="629"/>
      <c r="H533" s="629"/>
      <c r="I533" s="629"/>
      <c r="J533" s="629">
        <v>1</v>
      </c>
      <c r="K533" s="629">
        <v>19401</v>
      </c>
      <c r="L533" s="629"/>
      <c r="M533" s="629">
        <v>19401</v>
      </c>
      <c r="N533" s="629"/>
      <c r="O533" s="629"/>
      <c r="P533" s="642"/>
      <c r="Q533" s="630"/>
    </row>
    <row r="534" spans="1:17" ht="14.4" customHeight="1" x14ac:dyDescent="0.3">
      <c r="A534" s="625" t="s">
        <v>535</v>
      </c>
      <c r="B534" s="626" t="s">
        <v>5557</v>
      </c>
      <c r="C534" s="626" t="s">
        <v>5737</v>
      </c>
      <c r="D534" s="626" t="s">
        <v>6280</v>
      </c>
      <c r="E534" s="626" t="s">
        <v>6279</v>
      </c>
      <c r="F534" s="629"/>
      <c r="G534" s="629"/>
      <c r="H534" s="629"/>
      <c r="I534" s="629"/>
      <c r="J534" s="629">
        <v>2</v>
      </c>
      <c r="K534" s="629">
        <v>1190</v>
      </c>
      <c r="L534" s="629"/>
      <c r="M534" s="629">
        <v>595</v>
      </c>
      <c r="N534" s="629"/>
      <c r="O534" s="629"/>
      <c r="P534" s="642"/>
      <c r="Q534" s="630"/>
    </row>
    <row r="535" spans="1:17" ht="14.4" customHeight="1" x14ac:dyDescent="0.3">
      <c r="A535" s="625" t="s">
        <v>535</v>
      </c>
      <c r="B535" s="626" t="s">
        <v>5557</v>
      </c>
      <c r="C535" s="626" t="s">
        <v>5737</v>
      </c>
      <c r="D535" s="626" t="s">
        <v>5768</v>
      </c>
      <c r="E535" s="626" t="s">
        <v>5769</v>
      </c>
      <c r="F535" s="629">
        <v>2</v>
      </c>
      <c r="G535" s="629">
        <v>20098</v>
      </c>
      <c r="H535" s="629">
        <v>1</v>
      </c>
      <c r="I535" s="629">
        <v>10049</v>
      </c>
      <c r="J535" s="629"/>
      <c r="K535" s="629"/>
      <c r="L535" s="629"/>
      <c r="M535" s="629"/>
      <c r="N535" s="629">
        <v>1</v>
      </c>
      <c r="O535" s="629">
        <v>10414.42</v>
      </c>
      <c r="P535" s="642">
        <v>0.51818190864762659</v>
      </c>
      <c r="Q535" s="630">
        <v>10414.42</v>
      </c>
    </row>
    <row r="536" spans="1:17" ht="14.4" customHeight="1" x14ac:dyDescent="0.3">
      <c r="A536" s="625" t="s">
        <v>535</v>
      </c>
      <c r="B536" s="626" t="s">
        <v>5557</v>
      </c>
      <c r="C536" s="626" t="s">
        <v>5737</v>
      </c>
      <c r="D536" s="626" t="s">
        <v>5770</v>
      </c>
      <c r="E536" s="626" t="s">
        <v>5771</v>
      </c>
      <c r="F536" s="629">
        <v>2</v>
      </c>
      <c r="G536" s="629">
        <v>2230</v>
      </c>
      <c r="H536" s="629">
        <v>1</v>
      </c>
      <c r="I536" s="629">
        <v>1115</v>
      </c>
      <c r="J536" s="629"/>
      <c r="K536" s="629"/>
      <c r="L536" s="629"/>
      <c r="M536" s="629"/>
      <c r="N536" s="629">
        <v>1</v>
      </c>
      <c r="O536" s="629">
        <v>1155.55</v>
      </c>
      <c r="P536" s="642">
        <v>0.51818385650224208</v>
      </c>
      <c r="Q536" s="630">
        <v>1155.55</v>
      </c>
    </row>
    <row r="537" spans="1:17" ht="14.4" customHeight="1" x14ac:dyDescent="0.3">
      <c r="A537" s="625" t="s">
        <v>535</v>
      </c>
      <c r="B537" s="626" t="s">
        <v>5557</v>
      </c>
      <c r="C537" s="626" t="s">
        <v>5737</v>
      </c>
      <c r="D537" s="626" t="s">
        <v>5772</v>
      </c>
      <c r="E537" s="626" t="s">
        <v>5773</v>
      </c>
      <c r="F537" s="629">
        <v>25</v>
      </c>
      <c r="G537" s="629">
        <v>441300</v>
      </c>
      <c r="H537" s="629">
        <v>1</v>
      </c>
      <c r="I537" s="629">
        <v>17652</v>
      </c>
      <c r="J537" s="629">
        <v>39</v>
      </c>
      <c r="K537" s="629">
        <v>688428</v>
      </c>
      <c r="L537" s="629">
        <v>1.56</v>
      </c>
      <c r="M537" s="629">
        <v>17652</v>
      </c>
      <c r="N537" s="629">
        <v>37</v>
      </c>
      <c r="O537" s="629">
        <v>653124</v>
      </c>
      <c r="P537" s="642">
        <v>1.48</v>
      </c>
      <c r="Q537" s="630">
        <v>17652</v>
      </c>
    </row>
    <row r="538" spans="1:17" ht="14.4" customHeight="1" x14ac:dyDescent="0.3">
      <c r="A538" s="625" t="s">
        <v>535</v>
      </c>
      <c r="B538" s="626" t="s">
        <v>5557</v>
      </c>
      <c r="C538" s="626" t="s">
        <v>5737</v>
      </c>
      <c r="D538" s="626" t="s">
        <v>5774</v>
      </c>
      <c r="E538" s="626" t="s">
        <v>5775</v>
      </c>
      <c r="F538" s="629">
        <v>25</v>
      </c>
      <c r="G538" s="629">
        <v>167125</v>
      </c>
      <c r="H538" s="629">
        <v>1</v>
      </c>
      <c r="I538" s="629">
        <v>6685</v>
      </c>
      <c r="J538" s="629">
        <v>39</v>
      </c>
      <c r="K538" s="629">
        <v>260715</v>
      </c>
      <c r="L538" s="629">
        <v>1.56</v>
      </c>
      <c r="M538" s="629">
        <v>6685</v>
      </c>
      <c r="N538" s="629">
        <v>37</v>
      </c>
      <c r="O538" s="629">
        <v>247345</v>
      </c>
      <c r="P538" s="642">
        <v>1.48</v>
      </c>
      <c r="Q538" s="630">
        <v>6685</v>
      </c>
    </row>
    <row r="539" spans="1:17" ht="14.4" customHeight="1" x14ac:dyDescent="0.3">
      <c r="A539" s="625" t="s">
        <v>535</v>
      </c>
      <c r="B539" s="626" t="s">
        <v>5557</v>
      </c>
      <c r="C539" s="626" t="s">
        <v>5737</v>
      </c>
      <c r="D539" s="626" t="s">
        <v>5776</v>
      </c>
      <c r="E539" s="626" t="s">
        <v>5777</v>
      </c>
      <c r="F539" s="629">
        <v>5</v>
      </c>
      <c r="G539" s="629">
        <v>79925</v>
      </c>
      <c r="H539" s="629">
        <v>1</v>
      </c>
      <c r="I539" s="629">
        <v>15985</v>
      </c>
      <c r="J539" s="629"/>
      <c r="K539" s="629"/>
      <c r="L539" s="629"/>
      <c r="M539" s="629"/>
      <c r="N539" s="629"/>
      <c r="O539" s="629"/>
      <c r="P539" s="642"/>
      <c r="Q539" s="630"/>
    </row>
    <row r="540" spans="1:17" ht="14.4" customHeight="1" x14ac:dyDescent="0.3">
      <c r="A540" s="625" t="s">
        <v>535</v>
      </c>
      <c r="B540" s="626" t="s">
        <v>5557</v>
      </c>
      <c r="C540" s="626" t="s">
        <v>5737</v>
      </c>
      <c r="D540" s="626" t="s">
        <v>5778</v>
      </c>
      <c r="E540" s="626" t="s">
        <v>5779</v>
      </c>
      <c r="F540" s="629">
        <v>22</v>
      </c>
      <c r="G540" s="629">
        <v>393470</v>
      </c>
      <c r="H540" s="629">
        <v>1</v>
      </c>
      <c r="I540" s="629">
        <v>17885</v>
      </c>
      <c r="J540" s="629">
        <v>10</v>
      </c>
      <c r="K540" s="629">
        <v>178850</v>
      </c>
      <c r="L540" s="629">
        <v>0.45454545454545453</v>
      </c>
      <c r="M540" s="629">
        <v>17885</v>
      </c>
      <c r="N540" s="629">
        <v>15</v>
      </c>
      <c r="O540" s="629">
        <v>268275</v>
      </c>
      <c r="P540" s="642">
        <v>0.68181818181818177</v>
      </c>
      <c r="Q540" s="630">
        <v>17885</v>
      </c>
    </row>
    <row r="541" spans="1:17" ht="14.4" customHeight="1" x14ac:dyDescent="0.3">
      <c r="A541" s="625" t="s">
        <v>535</v>
      </c>
      <c r="B541" s="626" t="s">
        <v>5557</v>
      </c>
      <c r="C541" s="626" t="s">
        <v>5737</v>
      </c>
      <c r="D541" s="626" t="s">
        <v>5780</v>
      </c>
      <c r="E541" s="626" t="s">
        <v>5781</v>
      </c>
      <c r="F541" s="629">
        <v>5</v>
      </c>
      <c r="G541" s="629">
        <v>24675</v>
      </c>
      <c r="H541" s="629">
        <v>1</v>
      </c>
      <c r="I541" s="629">
        <v>4935</v>
      </c>
      <c r="J541" s="629"/>
      <c r="K541" s="629"/>
      <c r="L541" s="629"/>
      <c r="M541" s="629"/>
      <c r="N541" s="629"/>
      <c r="O541" s="629"/>
      <c r="P541" s="642"/>
      <c r="Q541" s="630"/>
    </row>
    <row r="542" spans="1:17" ht="14.4" customHeight="1" x14ac:dyDescent="0.3">
      <c r="A542" s="625" t="s">
        <v>535</v>
      </c>
      <c r="B542" s="626" t="s">
        <v>5557</v>
      </c>
      <c r="C542" s="626" t="s">
        <v>5737</v>
      </c>
      <c r="D542" s="626" t="s">
        <v>5782</v>
      </c>
      <c r="E542" s="626" t="s">
        <v>5783</v>
      </c>
      <c r="F542" s="629">
        <v>22</v>
      </c>
      <c r="G542" s="629">
        <v>150040</v>
      </c>
      <c r="H542" s="629">
        <v>1</v>
      </c>
      <c r="I542" s="629">
        <v>6820</v>
      </c>
      <c r="J542" s="629">
        <v>10</v>
      </c>
      <c r="K542" s="629">
        <v>68200</v>
      </c>
      <c r="L542" s="629">
        <v>0.45454545454545453</v>
      </c>
      <c r="M542" s="629">
        <v>6820</v>
      </c>
      <c r="N542" s="629">
        <v>15</v>
      </c>
      <c r="O542" s="629">
        <v>102300</v>
      </c>
      <c r="P542" s="642">
        <v>0.68181818181818177</v>
      </c>
      <c r="Q542" s="630">
        <v>6820</v>
      </c>
    </row>
    <row r="543" spans="1:17" ht="14.4" customHeight="1" x14ac:dyDescent="0.3">
      <c r="A543" s="625" t="s">
        <v>535</v>
      </c>
      <c r="B543" s="626" t="s">
        <v>5557</v>
      </c>
      <c r="C543" s="626" t="s">
        <v>5737</v>
      </c>
      <c r="D543" s="626" t="s">
        <v>5784</v>
      </c>
      <c r="E543" s="626" t="s">
        <v>5785</v>
      </c>
      <c r="F543" s="629">
        <v>38</v>
      </c>
      <c r="G543" s="629">
        <v>269800</v>
      </c>
      <c r="H543" s="629">
        <v>1</v>
      </c>
      <c r="I543" s="629">
        <v>7100</v>
      </c>
      <c r="J543" s="629">
        <v>40</v>
      </c>
      <c r="K543" s="629">
        <v>284000</v>
      </c>
      <c r="L543" s="629">
        <v>1.0526315789473684</v>
      </c>
      <c r="M543" s="629">
        <v>7100</v>
      </c>
      <c r="N543" s="629">
        <v>38</v>
      </c>
      <c r="O543" s="629">
        <v>269800</v>
      </c>
      <c r="P543" s="642">
        <v>1</v>
      </c>
      <c r="Q543" s="630">
        <v>7100</v>
      </c>
    </row>
    <row r="544" spans="1:17" ht="14.4" customHeight="1" x14ac:dyDescent="0.3">
      <c r="A544" s="625" t="s">
        <v>535</v>
      </c>
      <c r="B544" s="626" t="s">
        <v>5557</v>
      </c>
      <c r="C544" s="626" t="s">
        <v>5737</v>
      </c>
      <c r="D544" s="626" t="s">
        <v>5786</v>
      </c>
      <c r="E544" s="626" t="s">
        <v>5787</v>
      </c>
      <c r="F544" s="629">
        <v>21</v>
      </c>
      <c r="G544" s="629">
        <v>184800</v>
      </c>
      <c r="H544" s="629">
        <v>1</v>
      </c>
      <c r="I544" s="629">
        <v>8800</v>
      </c>
      <c r="J544" s="629">
        <v>10</v>
      </c>
      <c r="K544" s="629">
        <v>88000</v>
      </c>
      <c r="L544" s="629">
        <v>0.47619047619047616</v>
      </c>
      <c r="M544" s="629">
        <v>8800</v>
      </c>
      <c r="N544" s="629">
        <v>15</v>
      </c>
      <c r="O544" s="629">
        <v>132000</v>
      </c>
      <c r="P544" s="642">
        <v>0.7142857142857143</v>
      </c>
      <c r="Q544" s="630">
        <v>8800</v>
      </c>
    </row>
    <row r="545" spans="1:17" ht="14.4" customHeight="1" x14ac:dyDescent="0.3">
      <c r="A545" s="625" t="s">
        <v>535</v>
      </c>
      <c r="B545" s="626" t="s">
        <v>5557</v>
      </c>
      <c r="C545" s="626" t="s">
        <v>5737</v>
      </c>
      <c r="D545" s="626" t="s">
        <v>5788</v>
      </c>
      <c r="E545" s="626" t="s">
        <v>5789</v>
      </c>
      <c r="F545" s="629">
        <v>3</v>
      </c>
      <c r="G545" s="629">
        <v>3495</v>
      </c>
      <c r="H545" s="629">
        <v>1</v>
      </c>
      <c r="I545" s="629">
        <v>1165</v>
      </c>
      <c r="J545" s="629">
        <v>35</v>
      </c>
      <c r="K545" s="629">
        <v>40775</v>
      </c>
      <c r="L545" s="629">
        <v>11.666666666666666</v>
      </c>
      <c r="M545" s="629">
        <v>1165</v>
      </c>
      <c r="N545" s="629">
        <v>49</v>
      </c>
      <c r="O545" s="629">
        <v>57085</v>
      </c>
      <c r="P545" s="642">
        <v>16.333333333333332</v>
      </c>
      <c r="Q545" s="630">
        <v>1165</v>
      </c>
    </row>
    <row r="546" spans="1:17" ht="14.4" customHeight="1" x14ac:dyDescent="0.3">
      <c r="A546" s="625" t="s">
        <v>535</v>
      </c>
      <c r="B546" s="626" t="s">
        <v>5557</v>
      </c>
      <c r="C546" s="626" t="s">
        <v>5737</v>
      </c>
      <c r="D546" s="626" t="s">
        <v>5790</v>
      </c>
      <c r="E546" s="626" t="s">
        <v>5791</v>
      </c>
      <c r="F546" s="629">
        <v>11</v>
      </c>
      <c r="G546" s="629">
        <v>8162</v>
      </c>
      <c r="H546" s="629">
        <v>1</v>
      </c>
      <c r="I546" s="629">
        <v>742</v>
      </c>
      <c r="J546" s="629">
        <v>12</v>
      </c>
      <c r="K546" s="629">
        <v>8904</v>
      </c>
      <c r="L546" s="629">
        <v>1.0909090909090908</v>
      </c>
      <c r="M546" s="629">
        <v>742</v>
      </c>
      <c r="N546" s="629">
        <v>15</v>
      </c>
      <c r="O546" s="629">
        <v>11130</v>
      </c>
      <c r="P546" s="642">
        <v>1.3636363636363635</v>
      </c>
      <c r="Q546" s="630">
        <v>742</v>
      </c>
    </row>
    <row r="547" spans="1:17" ht="14.4" customHeight="1" x14ac:dyDescent="0.3">
      <c r="A547" s="625" t="s">
        <v>535</v>
      </c>
      <c r="B547" s="626" t="s">
        <v>5557</v>
      </c>
      <c r="C547" s="626" t="s">
        <v>5737</v>
      </c>
      <c r="D547" s="626" t="s">
        <v>6281</v>
      </c>
      <c r="E547" s="626" t="s">
        <v>5791</v>
      </c>
      <c r="F547" s="629">
        <v>1</v>
      </c>
      <c r="G547" s="629">
        <v>842</v>
      </c>
      <c r="H547" s="629">
        <v>1</v>
      </c>
      <c r="I547" s="629">
        <v>842</v>
      </c>
      <c r="J547" s="629"/>
      <c r="K547" s="629"/>
      <c r="L547" s="629"/>
      <c r="M547" s="629"/>
      <c r="N547" s="629"/>
      <c r="O547" s="629"/>
      <c r="P547" s="642"/>
      <c r="Q547" s="630"/>
    </row>
    <row r="548" spans="1:17" ht="14.4" customHeight="1" x14ac:dyDescent="0.3">
      <c r="A548" s="625" t="s">
        <v>535</v>
      </c>
      <c r="B548" s="626" t="s">
        <v>5557</v>
      </c>
      <c r="C548" s="626" t="s">
        <v>5737</v>
      </c>
      <c r="D548" s="626" t="s">
        <v>5792</v>
      </c>
      <c r="E548" s="626" t="s">
        <v>5793</v>
      </c>
      <c r="F548" s="629">
        <v>3</v>
      </c>
      <c r="G548" s="629">
        <v>1578</v>
      </c>
      <c r="H548" s="629">
        <v>1</v>
      </c>
      <c r="I548" s="629">
        <v>526</v>
      </c>
      <c r="J548" s="629">
        <v>37</v>
      </c>
      <c r="K548" s="629">
        <v>19462</v>
      </c>
      <c r="L548" s="629">
        <v>12.333333333333334</v>
      </c>
      <c r="M548" s="629">
        <v>526</v>
      </c>
      <c r="N548" s="629">
        <v>59</v>
      </c>
      <c r="O548" s="629">
        <v>31034</v>
      </c>
      <c r="P548" s="642">
        <v>19.666666666666668</v>
      </c>
      <c r="Q548" s="630">
        <v>526</v>
      </c>
    </row>
    <row r="549" spans="1:17" ht="14.4" customHeight="1" x14ac:dyDescent="0.3">
      <c r="A549" s="625" t="s">
        <v>535</v>
      </c>
      <c r="B549" s="626" t="s">
        <v>5557</v>
      </c>
      <c r="C549" s="626" t="s">
        <v>5737</v>
      </c>
      <c r="D549" s="626" t="s">
        <v>5796</v>
      </c>
      <c r="E549" s="626" t="s">
        <v>5797</v>
      </c>
      <c r="F549" s="629">
        <v>4</v>
      </c>
      <c r="G549" s="629">
        <v>52840</v>
      </c>
      <c r="H549" s="629">
        <v>1</v>
      </c>
      <c r="I549" s="629">
        <v>13210</v>
      </c>
      <c r="J549" s="629">
        <v>8</v>
      </c>
      <c r="K549" s="629">
        <v>109042.52</v>
      </c>
      <c r="L549" s="629">
        <v>2.0636358819076457</v>
      </c>
      <c r="M549" s="629">
        <v>13630.315000000001</v>
      </c>
      <c r="N549" s="629">
        <v>3</v>
      </c>
      <c r="O549" s="629">
        <v>41071.08</v>
      </c>
      <c r="P549" s="642">
        <v>0.77727252081756248</v>
      </c>
      <c r="Q549" s="630">
        <v>13690.36</v>
      </c>
    </row>
    <row r="550" spans="1:17" ht="14.4" customHeight="1" x14ac:dyDescent="0.3">
      <c r="A550" s="625" t="s">
        <v>535</v>
      </c>
      <c r="B550" s="626" t="s">
        <v>5557</v>
      </c>
      <c r="C550" s="626" t="s">
        <v>5737</v>
      </c>
      <c r="D550" s="626" t="s">
        <v>5798</v>
      </c>
      <c r="E550" s="626" t="s">
        <v>5799</v>
      </c>
      <c r="F550" s="629">
        <v>1</v>
      </c>
      <c r="G550" s="629">
        <v>46725</v>
      </c>
      <c r="H550" s="629">
        <v>1</v>
      </c>
      <c r="I550" s="629">
        <v>46725</v>
      </c>
      <c r="J550" s="629"/>
      <c r="K550" s="629"/>
      <c r="L550" s="629"/>
      <c r="M550" s="629"/>
      <c r="N550" s="629"/>
      <c r="O550" s="629"/>
      <c r="P550" s="642"/>
      <c r="Q550" s="630"/>
    </row>
    <row r="551" spans="1:17" ht="14.4" customHeight="1" x14ac:dyDescent="0.3">
      <c r="A551" s="625" t="s">
        <v>535</v>
      </c>
      <c r="B551" s="626" t="s">
        <v>5557</v>
      </c>
      <c r="C551" s="626" t="s">
        <v>5737</v>
      </c>
      <c r="D551" s="626" t="s">
        <v>5802</v>
      </c>
      <c r="E551" s="626" t="s">
        <v>5801</v>
      </c>
      <c r="F551" s="629">
        <v>30</v>
      </c>
      <c r="G551" s="629">
        <v>27090</v>
      </c>
      <c r="H551" s="629">
        <v>1</v>
      </c>
      <c r="I551" s="629">
        <v>903</v>
      </c>
      <c r="J551" s="629">
        <v>26</v>
      </c>
      <c r="K551" s="629">
        <v>24036.280000000002</v>
      </c>
      <c r="L551" s="629">
        <v>0.88727500922849767</v>
      </c>
      <c r="M551" s="629">
        <v>924.47230769230782</v>
      </c>
      <c r="N551" s="629">
        <v>40</v>
      </c>
      <c r="O551" s="629">
        <v>37433.599999999999</v>
      </c>
      <c r="P551" s="642">
        <v>1.3818235511258767</v>
      </c>
      <c r="Q551" s="630">
        <v>935.83999999999992</v>
      </c>
    </row>
    <row r="552" spans="1:17" ht="14.4" customHeight="1" x14ac:dyDescent="0.3">
      <c r="A552" s="625" t="s">
        <v>535</v>
      </c>
      <c r="B552" s="626" t="s">
        <v>5557</v>
      </c>
      <c r="C552" s="626" t="s">
        <v>5737</v>
      </c>
      <c r="D552" s="626" t="s">
        <v>5803</v>
      </c>
      <c r="E552" s="626" t="s">
        <v>5804</v>
      </c>
      <c r="F552" s="629">
        <v>1</v>
      </c>
      <c r="G552" s="629">
        <v>7000</v>
      </c>
      <c r="H552" s="629">
        <v>1</v>
      </c>
      <c r="I552" s="629">
        <v>7000</v>
      </c>
      <c r="J552" s="629"/>
      <c r="K552" s="629"/>
      <c r="L552" s="629"/>
      <c r="M552" s="629"/>
      <c r="N552" s="629">
        <v>3</v>
      </c>
      <c r="O552" s="629">
        <v>21763.65</v>
      </c>
      <c r="P552" s="642">
        <v>3.1090928571428575</v>
      </c>
      <c r="Q552" s="630">
        <v>7254.55</v>
      </c>
    </row>
    <row r="553" spans="1:17" ht="14.4" customHeight="1" x14ac:dyDescent="0.3">
      <c r="A553" s="625" t="s">
        <v>535</v>
      </c>
      <c r="B553" s="626" t="s">
        <v>5557</v>
      </c>
      <c r="C553" s="626" t="s">
        <v>5737</v>
      </c>
      <c r="D553" s="626" t="s">
        <v>5807</v>
      </c>
      <c r="E553" s="626" t="s">
        <v>5808</v>
      </c>
      <c r="F553" s="629">
        <v>3</v>
      </c>
      <c r="G553" s="629">
        <v>37500</v>
      </c>
      <c r="H553" s="629">
        <v>1</v>
      </c>
      <c r="I553" s="629">
        <v>12500</v>
      </c>
      <c r="J553" s="629">
        <v>3</v>
      </c>
      <c r="K553" s="629">
        <v>37500</v>
      </c>
      <c r="L553" s="629">
        <v>1</v>
      </c>
      <c r="M553" s="629">
        <v>12500</v>
      </c>
      <c r="N553" s="629">
        <v>1</v>
      </c>
      <c r="O553" s="629">
        <v>12500</v>
      </c>
      <c r="P553" s="642">
        <v>0.33333333333333331</v>
      </c>
      <c r="Q553" s="630">
        <v>12500</v>
      </c>
    </row>
    <row r="554" spans="1:17" ht="14.4" customHeight="1" x14ac:dyDescent="0.3">
      <c r="A554" s="625" t="s">
        <v>535</v>
      </c>
      <c r="B554" s="626" t="s">
        <v>5557</v>
      </c>
      <c r="C554" s="626" t="s">
        <v>5737</v>
      </c>
      <c r="D554" s="626" t="s">
        <v>5809</v>
      </c>
      <c r="E554" s="626" t="s">
        <v>5810</v>
      </c>
      <c r="F554" s="629">
        <v>2</v>
      </c>
      <c r="G554" s="629">
        <v>38800</v>
      </c>
      <c r="H554" s="629">
        <v>1</v>
      </c>
      <c r="I554" s="629">
        <v>19400</v>
      </c>
      <c r="J554" s="629">
        <v>6</v>
      </c>
      <c r="K554" s="629">
        <v>116400</v>
      </c>
      <c r="L554" s="629">
        <v>3</v>
      </c>
      <c r="M554" s="629">
        <v>19400</v>
      </c>
      <c r="N554" s="629">
        <v>4</v>
      </c>
      <c r="O554" s="629">
        <v>77600</v>
      </c>
      <c r="P554" s="642">
        <v>2</v>
      </c>
      <c r="Q554" s="630">
        <v>19400</v>
      </c>
    </row>
    <row r="555" spans="1:17" ht="14.4" customHeight="1" x14ac:dyDescent="0.3">
      <c r="A555" s="625" t="s">
        <v>535</v>
      </c>
      <c r="B555" s="626" t="s">
        <v>5557</v>
      </c>
      <c r="C555" s="626" t="s">
        <v>5737</v>
      </c>
      <c r="D555" s="626" t="s">
        <v>6282</v>
      </c>
      <c r="E555" s="626" t="s">
        <v>6283</v>
      </c>
      <c r="F555" s="629"/>
      <c r="G555" s="629"/>
      <c r="H555" s="629"/>
      <c r="I555" s="629"/>
      <c r="J555" s="629">
        <v>1</v>
      </c>
      <c r="K555" s="629">
        <v>82009.5</v>
      </c>
      <c r="L555" s="629"/>
      <c r="M555" s="629">
        <v>82009.5</v>
      </c>
      <c r="N555" s="629"/>
      <c r="O555" s="629"/>
      <c r="P555" s="642"/>
      <c r="Q555" s="630"/>
    </row>
    <row r="556" spans="1:17" ht="14.4" customHeight="1" x14ac:dyDescent="0.3">
      <c r="A556" s="625" t="s">
        <v>535</v>
      </c>
      <c r="B556" s="626" t="s">
        <v>5557</v>
      </c>
      <c r="C556" s="626" t="s">
        <v>5737</v>
      </c>
      <c r="D556" s="626" t="s">
        <v>5811</v>
      </c>
      <c r="E556" s="626" t="s">
        <v>5812</v>
      </c>
      <c r="F556" s="629">
        <v>14</v>
      </c>
      <c r="G556" s="629">
        <v>24696</v>
      </c>
      <c r="H556" s="629">
        <v>1</v>
      </c>
      <c r="I556" s="629">
        <v>1764</v>
      </c>
      <c r="J556" s="629">
        <v>11</v>
      </c>
      <c r="K556" s="629">
        <v>19404</v>
      </c>
      <c r="L556" s="629">
        <v>0.7857142857142857</v>
      </c>
      <c r="M556" s="629">
        <v>1764</v>
      </c>
      <c r="N556" s="629"/>
      <c r="O556" s="629"/>
      <c r="P556" s="642"/>
      <c r="Q556" s="630"/>
    </row>
    <row r="557" spans="1:17" ht="14.4" customHeight="1" x14ac:dyDescent="0.3">
      <c r="A557" s="625" t="s">
        <v>535</v>
      </c>
      <c r="B557" s="626" t="s">
        <v>5557</v>
      </c>
      <c r="C557" s="626" t="s">
        <v>5737</v>
      </c>
      <c r="D557" s="626" t="s">
        <v>5813</v>
      </c>
      <c r="E557" s="626" t="s">
        <v>5814</v>
      </c>
      <c r="F557" s="629"/>
      <c r="G557" s="629"/>
      <c r="H557" s="629"/>
      <c r="I557" s="629"/>
      <c r="J557" s="629">
        <v>2</v>
      </c>
      <c r="K557" s="629">
        <v>17288</v>
      </c>
      <c r="L557" s="629"/>
      <c r="M557" s="629">
        <v>8644</v>
      </c>
      <c r="N557" s="629">
        <v>3</v>
      </c>
      <c r="O557" s="629">
        <v>25932</v>
      </c>
      <c r="P557" s="642"/>
      <c r="Q557" s="630">
        <v>8644</v>
      </c>
    </row>
    <row r="558" spans="1:17" ht="14.4" customHeight="1" x14ac:dyDescent="0.3">
      <c r="A558" s="625" t="s">
        <v>535</v>
      </c>
      <c r="B558" s="626" t="s">
        <v>5557</v>
      </c>
      <c r="C558" s="626" t="s">
        <v>5737</v>
      </c>
      <c r="D558" s="626" t="s">
        <v>5815</v>
      </c>
      <c r="E558" s="626" t="s">
        <v>5816</v>
      </c>
      <c r="F558" s="629">
        <v>1</v>
      </c>
      <c r="G558" s="629">
        <v>37490</v>
      </c>
      <c r="H558" s="629">
        <v>1</v>
      </c>
      <c r="I558" s="629">
        <v>37490</v>
      </c>
      <c r="J558" s="629"/>
      <c r="K558" s="629"/>
      <c r="L558" s="629"/>
      <c r="M558" s="629"/>
      <c r="N558" s="629">
        <v>2</v>
      </c>
      <c r="O558" s="629">
        <v>77706.539999999994</v>
      </c>
      <c r="P558" s="642">
        <v>2.0727271272339287</v>
      </c>
      <c r="Q558" s="630">
        <v>38853.269999999997</v>
      </c>
    </row>
    <row r="559" spans="1:17" ht="14.4" customHeight="1" x14ac:dyDescent="0.3">
      <c r="A559" s="625" t="s">
        <v>535</v>
      </c>
      <c r="B559" s="626" t="s">
        <v>5557</v>
      </c>
      <c r="C559" s="626" t="s">
        <v>5737</v>
      </c>
      <c r="D559" s="626" t="s">
        <v>6284</v>
      </c>
      <c r="E559" s="626" t="s">
        <v>6285</v>
      </c>
      <c r="F559" s="629"/>
      <c r="G559" s="629"/>
      <c r="H559" s="629"/>
      <c r="I559" s="629"/>
      <c r="J559" s="629">
        <v>2</v>
      </c>
      <c r="K559" s="629">
        <v>363000</v>
      </c>
      <c r="L559" s="629"/>
      <c r="M559" s="629">
        <v>181500</v>
      </c>
      <c r="N559" s="629">
        <v>2</v>
      </c>
      <c r="O559" s="629">
        <v>363000</v>
      </c>
      <c r="P559" s="642"/>
      <c r="Q559" s="630">
        <v>181500</v>
      </c>
    </row>
    <row r="560" spans="1:17" ht="14.4" customHeight="1" x14ac:dyDescent="0.3">
      <c r="A560" s="625" t="s">
        <v>535</v>
      </c>
      <c r="B560" s="626" t="s">
        <v>5557</v>
      </c>
      <c r="C560" s="626" t="s">
        <v>5737</v>
      </c>
      <c r="D560" s="626" t="s">
        <v>6286</v>
      </c>
      <c r="E560" s="626" t="s">
        <v>6287</v>
      </c>
      <c r="F560" s="629"/>
      <c r="G560" s="629"/>
      <c r="H560" s="629"/>
      <c r="I560" s="629"/>
      <c r="J560" s="629">
        <v>1</v>
      </c>
      <c r="K560" s="629">
        <v>216</v>
      </c>
      <c r="L560" s="629"/>
      <c r="M560" s="629">
        <v>216</v>
      </c>
      <c r="N560" s="629"/>
      <c r="O560" s="629"/>
      <c r="P560" s="642"/>
      <c r="Q560" s="630"/>
    </row>
    <row r="561" spans="1:17" ht="14.4" customHeight="1" x14ac:dyDescent="0.3">
      <c r="A561" s="625" t="s">
        <v>535</v>
      </c>
      <c r="B561" s="626" t="s">
        <v>5557</v>
      </c>
      <c r="C561" s="626" t="s">
        <v>5737</v>
      </c>
      <c r="D561" s="626" t="s">
        <v>5823</v>
      </c>
      <c r="E561" s="626" t="s">
        <v>5824</v>
      </c>
      <c r="F561" s="629">
        <v>9</v>
      </c>
      <c r="G561" s="629">
        <v>15417</v>
      </c>
      <c r="H561" s="629">
        <v>1</v>
      </c>
      <c r="I561" s="629">
        <v>1713</v>
      </c>
      <c r="J561" s="629">
        <v>4</v>
      </c>
      <c r="K561" s="629">
        <v>6686.62</v>
      </c>
      <c r="L561" s="629">
        <v>0.43371732503081012</v>
      </c>
      <c r="M561" s="629">
        <v>1671.655</v>
      </c>
      <c r="N561" s="629">
        <v>9</v>
      </c>
      <c r="O561" s="629">
        <v>12246.75</v>
      </c>
      <c r="P561" s="642">
        <v>0.79436660828955052</v>
      </c>
      <c r="Q561" s="630">
        <v>1360.75</v>
      </c>
    </row>
    <row r="562" spans="1:17" ht="14.4" customHeight="1" x14ac:dyDescent="0.3">
      <c r="A562" s="625" t="s">
        <v>535</v>
      </c>
      <c r="B562" s="626" t="s">
        <v>5557</v>
      </c>
      <c r="C562" s="626" t="s">
        <v>5737</v>
      </c>
      <c r="D562" s="626" t="s">
        <v>5825</v>
      </c>
      <c r="E562" s="626" t="s">
        <v>5826</v>
      </c>
      <c r="F562" s="629">
        <v>8</v>
      </c>
      <c r="G562" s="629">
        <v>37420</v>
      </c>
      <c r="H562" s="629">
        <v>1</v>
      </c>
      <c r="I562" s="629">
        <v>4677.5</v>
      </c>
      <c r="J562" s="629">
        <v>10</v>
      </c>
      <c r="K562" s="629">
        <v>46775</v>
      </c>
      <c r="L562" s="629">
        <v>1.25</v>
      </c>
      <c r="M562" s="629">
        <v>4677.5</v>
      </c>
      <c r="N562" s="629">
        <v>4</v>
      </c>
      <c r="O562" s="629">
        <v>18710</v>
      </c>
      <c r="P562" s="642">
        <v>0.5</v>
      </c>
      <c r="Q562" s="630">
        <v>4677.5</v>
      </c>
    </row>
    <row r="563" spans="1:17" ht="14.4" customHeight="1" x14ac:dyDescent="0.3">
      <c r="A563" s="625" t="s">
        <v>535</v>
      </c>
      <c r="B563" s="626" t="s">
        <v>5557</v>
      </c>
      <c r="C563" s="626" t="s">
        <v>5737</v>
      </c>
      <c r="D563" s="626" t="s">
        <v>5827</v>
      </c>
      <c r="E563" s="626" t="s">
        <v>5828</v>
      </c>
      <c r="F563" s="629">
        <v>9</v>
      </c>
      <c r="G563" s="629">
        <v>166546.41999999998</v>
      </c>
      <c r="H563" s="629">
        <v>1</v>
      </c>
      <c r="I563" s="629">
        <v>18505.157777777775</v>
      </c>
      <c r="J563" s="629">
        <v>4</v>
      </c>
      <c r="K563" s="629">
        <v>73816.78</v>
      </c>
      <c r="L563" s="629">
        <v>0.4432204546936524</v>
      </c>
      <c r="M563" s="629">
        <v>18454.195</v>
      </c>
      <c r="N563" s="629">
        <v>1</v>
      </c>
      <c r="O563" s="629">
        <v>18952.96</v>
      </c>
      <c r="P563" s="642">
        <v>0.11379986432611401</v>
      </c>
      <c r="Q563" s="630">
        <v>18952.96</v>
      </c>
    </row>
    <row r="564" spans="1:17" ht="14.4" customHeight="1" x14ac:dyDescent="0.3">
      <c r="A564" s="625" t="s">
        <v>535</v>
      </c>
      <c r="B564" s="626" t="s">
        <v>5557</v>
      </c>
      <c r="C564" s="626" t="s">
        <v>5737</v>
      </c>
      <c r="D564" s="626" t="s">
        <v>5837</v>
      </c>
      <c r="E564" s="626" t="s">
        <v>5838</v>
      </c>
      <c r="F564" s="629">
        <v>6</v>
      </c>
      <c r="G564" s="629">
        <v>16560</v>
      </c>
      <c r="H564" s="629">
        <v>1</v>
      </c>
      <c r="I564" s="629">
        <v>2760</v>
      </c>
      <c r="J564" s="629">
        <v>2</v>
      </c>
      <c r="K564" s="629">
        <v>5620.3600000000006</v>
      </c>
      <c r="L564" s="629">
        <v>0.33939371980676331</v>
      </c>
      <c r="M564" s="629">
        <v>2810.1800000000003</v>
      </c>
      <c r="N564" s="629">
        <v>1</v>
      </c>
      <c r="O564" s="629">
        <v>2860.36</v>
      </c>
      <c r="P564" s="642">
        <v>0.17272705314009662</v>
      </c>
      <c r="Q564" s="630">
        <v>2860.36</v>
      </c>
    </row>
    <row r="565" spans="1:17" ht="14.4" customHeight="1" x14ac:dyDescent="0.3">
      <c r="A565" s="625" t="s">
        <v>535</v>
      </c>
      <c r="B565" s="626" t="s">
        <v>5557</v>
      </c>
      <c r="C565" s="626" t="s">
        <v>5737</v>
      </c>
      <c r="D565" s="626" t="s">
        <v>5839</v>
      </c>
      <c r="E565" s="626" t="s">
        <v>5840</v>
      </c>
      <c r="F565" s="629">
        <v>6</v>
      </c>
      <c r="G565" s="629">
        <v>4800</v>
      </c>
      <c r="H565" s="629">
        <v>1</v>
      </c>
      <c r="I565" s="629">
        <v>800</v>
      </c>
      <c r="J565" s="629">
        <v>2</v>
      </c>
      <c r="K565" s="629">
        <v>1629.0900000000001</v>
      </c>
      <c r="L565" s="629">
        <v>0.33939375000000005</v>
      </c>
      <c r="M565" s="629">
        <v>814.54500000000007</v>
      </c>
      <c r="N565" s="629">
        <v>1</v>
      </c>
      <c r="O565" s="629">
        <v>829.09</v>
      </c>
      <c r="P565" s="642">
        <v>0.17272708333333334</v>
      </c>
      <c r="Q565" s="630">
        <v>829.09</v>
      </c>
    </row>
    <row r="566" spans="1:17" ht="14.4" customHeight="1" x14ac:dyDescent="0.3">
      <c r="A566" s="625" t="s">
        <v>535</v>
      </c>
      <c r="B566" s="626" t="s">
        <v>5557</v>
      </c>
      <c r="C566" s="626" t="s">
        <v>5737</v>
      </c>
      <c r="D566" s="626" t="s">
        <v>5841</v>
      </c>
      <c r="E566" s="626" t="s">
        <v>5842</v>
      </c>
      <c r="F566" s="629">
        <v>6</v>
      </c>
      <c r="G566" s="629">
        <v>1776.6</v>
      </c>
      <c r="H566" s="629">
        <v>1</v>
      </c>
      <c r="I566" s="629">
        <v>296.09999999999997</v>
      </c>
      <c r="J566" s="629">
        <v>2</v>
      </c>
      <c r="K566" s="629">
        <v>602.97</v>
      </c>
      <c r="L566" s="629">
        <v>0.33939547450185753</v>
      </c>
      <c r="M566" s="629">
        <v>301.48500000000001</v>
      </c>
      <c r="N566" s="629">
        <v>1</v>
      </c>
      <c r="O566" s="629">
        <v>306.87</v>
      </c>
      <c r="P566" s="642">
        <v>0.17272880783519082</v>
      </c>
      <c r="Q566" s="630">
        <v>306.87</v>
      </c>
    </row>
    <row r="567" spans="1:17" ht="14.4" customHeight="1" x14ac:dyDescent="0.3">
      <c r="A567" s="625" t="s">
        <v>535</v>
      </c>
      <c r="B567" s="626" t="s">
        <v>5557</v>
      </c>
      <c r="C567" s="626" t="s">
        <v>5737</v>
      </c>
      <c r="D567" s="626" t="s">
        <v>5845</v>
      </c>
      <c r="E567" s="626" t="s">
        <v>5846</v>
      </c>
      <c r="F567" s="629"/>
      <c r="G567" s="629"/>
      <c r="H567" s="629"/>
      <c r="I567" s="629"/>
      <c r="J567" s="629">
        <v>1</v>
      </c>
      <c r="K567" s="629">
        <v>41638</v>
      </c>
      <c r="L567" s="629"/>
      <c r="M567" s="629">
        <v>41638</v>
      </c>
      <c r="N567" s="629"/>
      <c r="O567" s="629"/>
      <c r="P567" s="642"/>
      <c r="Q567" s="630"/>
    </row>
    <row r="568" spans="1:17" ht="14.4" customHeight="1" x14ac:dyDescent="0.3">
      <c r="A568" s="625" t="s">
        <v>535</v>
      </c>
      <c r="B568" s="626" t="s">
        <v>5557</v>
      </c>
      <c r="C568" s="626" t="s">
        <v>5737</v>
      </c>
      <c r="D568" s="626" t="s">
        <v>5853</v>
      </c>
      <c r="E568" s="626" t="s">
        <v>5854</v>
      </c>
      <c r="F568" s="629">
        <v>3</v>
      </c>
      <c r="G568" s="629">
        <v>40500</v>
      </c>
      <c r="H568" s="629">
        <v>1</v>
      </c>
      <c r="I568" s="629">
        <v>13500</v>
      </c>
      <c r="J568" s="629"/>
      <c r="K568" s="629"/>
      <c r="L568" s="629"/>
      <c r="M568" s="629"/>
      <c r="N568" s="629"/>
      <c r="O568" s="629"/>
      <c r="P568" s="642"/>
      <c r="Q568" s="630"/>
    </row>
    <row r="569" spans="1:17" ht="14.4" customHeight="1" x14ac:dyDescent="0.3">
      <c r="A569" s="625" t="s">
        <v>535</v>
      </c>
      <c r="B569" s="626" t="s">
        <v>5557</v>
      </c>
      <c r="C569" s="626" t="s">
        <v>5737</v>
      </c>
      <c r="D569" s="626" t="s">
        <v>5855</v>
      </c>
      <c r="E569" s="626" t="s">
        <v>5856</v>
      </c>
      <c r="F569" s="629">
        <v>1</v>
      </c>
      <c r="G569" s="629">
        <v>42700</v>
      </c>
      <c r="H569" s="629">
        <v>1</v>
      </c>
      <c r="I569" s="629">
        <v>42700</v>
      </c>
      <c r="J569" s="629">
        <v>1</v>
      </c>
      <c r="K569" s="629">
        <v>44252</v>
      </c>
      <c r="L569" s="629">
        <v>1.0363466042154568</v>
      </c>
      <c r="M569" s="629">
        <v>44252</v>
      </c>
      <c r="N569" s="629"/>
      <c r="O569" s="629"/>
      <c r="P569" s="642"/>
      <c r="Q569" s="630"/>
    </row>
    <row r="570" spans="1:17" ht="14.4" customHeight="1" x14ac:dyDescent="0.3">
      <c r="A570" s="625" t="s">
        <v>535</v>
      </c>
      <c r="B570" s="626" t="s">
        <v>5557</v>
      </c>
      <c r="C570" s="626" t="s">
        <v>5737</v>
      </c>
      <c r="D570" s="626" t="s">
        <v>5857</v>
      </c>
      <c r="E570" s="626" t="s">
        <v>5858</v>
      </c>
      <c r="F570" s="629">
        <v>1</v>
      </c>
      <c r="G570" s="629">
        <v>4630</v>
      </c>
      <c r="H570" s="629">
        <v>1</v>
      </c>
      <c r="I570" s="629">
        <v>4630</v>
      </c>
      <c r="J570" s="629"/>
      <c r="K570" s="629"/>
      <c r="L570" s="629"/>
      <c r="M570" s="629"/>
      <c r="N570" s="629"/>
      <c r="O570" s="629"/>
      <c r="P570" s="642"/>
      <c r="Q570" s="630"/>
    </row>
    <row r="571" spans="1:17" ht="14.4" customHeight="1" x14ac:dyDescent="0.3">
      <c r="A571" s="625" t="s">
        <v>535</v>
      </c>
      <c r="B571" s="626" t="s">
        <v>5557</v>
      </c>
      <c r="C571" s="626" t="s">
        <v>5737</v>
      </c>
      <c r="D571" s="626" t="s">
        <v>5859</v>
      </c>
      <c r="E571" s="626" t="s">
        <v>5860</v>
      </c>
      <c r="F571" s="629">
        <v>2</v>
      </c>
      <c r="G571" s="629">
        <v>90400</v>
      </c>
      <c r="H571" s="629">
        <v>1</v>
      </c>
      <c r="I571" s="629">
        <v>45200</v>
      </c>
      <c r="J571" s="629"/>
      <c r="K571" s="629"/>
      <c r="L571" s="629"/>
      <c r="M571" s="629"/>
      <c r="N571" s="629"/>
      <c r="O571" s="629"/>
      <c r="P571" s="642"/>
      <c r="Q571" s="630"/>
    </row>
    <row r="572" spans="1:17" ht="14.4" customHeight="1" x14ac:dyDescent="0.3">
      <c r="A572" s="625" t="s">
        <v>535</v>
      </c>
      <c r="B572" s="626" t="s">
        <v>5557</v>
      </c>
      <c r="C572" s="626" t="s">
        <v>5737</v>
      </c>
      <c r="D572" s="626" t="s">
        <v>5861</v>
      </c>
      <c r="E572" s="626" t="s">
        <v>5862</v>
      </c>
      <c r="F572" s="629">
        <v>6</v>
      </c>
      <c r="G572" s="629">
        <v>11028</v>
      </c>
      <c r="H572" s="629">
        <v>1</v>
      </c>
      <c r="I572" s="629">
        <v>1838</v>
      </c>
      <c r="J572" s="629">
        <v>2</v>
      </c>
      <c r="K572" s="629">
        <v>3676</v>
      </c>
      <c r="L572" s="629">
        <v>0.33333333333333331</v>
      </c>
      <c r="M572" s="629">
        <v>1838</v>
      </c>
      <c r="N572" s="629">
        <v>9</v>
      </c>
      <c r="O572" s="629">
        <v>16542</v>
      </c>
      <c r="P572" s="642">
        <v>1.5</v>
      </c>
      <c r="Q572" s="630">
        <v>1838</v>
      </c>
    </row>
    <row r="573" spans="1:17" ht="14.4" customHeight="1" x14ac:dyDescent="0.3">
      <c r="A573" s="625" t="s">
        <v>535</v>
      </c>
      <c r="B573" s="626" t="s">
        <v>5557</v>
      </c>
      <c r="C573" s="626" t="s">
        <v>5737</v>
      </c>
      <c r="D573" s="626" t="s">
        <v>5865</v>
      </c>
      <c r="E573" s="626" t="s">
        <v>5866</v>
      </c>
      <c r="F573" s="629">
        <v>1</v>
      </c>
      <c r="G573" s="629">
        <v>66799.899999999994</v>
      </c>
      <c r="H573" s="629">
        <v>1</v>
      </c>
      <c r="I573" s="629">
        <v>66799.899999999994</v>
      </c>
      <c r="J573" s="629">
        <v>3</v>
      </c>
      <c r="K573" s="629">
        <v>207686.97000000003</v>
      </c>
      <c r="L573" s="629">
        <v>3.1090910315734015</v>
      </c>
      <c r="M573" s="629">
        <v>69228.990000000005</v>
      </c>
      <c r="N573" s="629">
        <v>5</v>
      </c>
      <c r="O573" s="629">
        <v>346144.95</v>
      </c>
      <c r="P573" s="642">
        <v>5.1818183859556681</v>
      </c>
      <c r="Q573" s="630">
        <v>69228.990000000005</v>
      </c>
    </row>
    <row r="574" spans="1:17" ht="14.4" customHeight="1" x14ac:dyDescent="0.3">
      <c r="A574" s="625" t="s">
        <v>535</v>
      </c>
      <c r="B574" s="626" t="s">
        <v>5557</v>
      </c>
      <c r="C574" s="626" t="s">
        <v>5737</v>
      </c>
      <c r="D574" s="626" t="s">
        <v>5867</v>
      </c>
      <c r="E574" s="626" t="s">
        <v>5868</v>
      </c>
      <c r="F574" s="629"/>
      <c r="G574" s="629"/>
      <c r="H574" s="629"/>
      <c r="I574" s="629"/>
      <c r="J574" s="629">
        <v>1</v>
      </c>
      <c r="K574" s="629">
        <v>7616.03</v>
      </c>
      <c r="L574" s="629"/>
      <c r="M574" s="629">
        <v>7616.03</v>
      </c>
      <c r="N574" s="629"/>
      <c r="O574" s="629"/>
      <c r="P574" s="642"/>
      <c r="Q574" s="630"/>
    </row>
    <row r="575" spans="1:17" ht="14.4" customHeight="1" x14ac:dyDescent="0.3">
      <c r="A575" s="625" t="s">
        <v>535</v>
      </c>
      <c r="B575" s="626" t="s">
        <v>5557</v>
      </c>
      <c r="C575" s="626" t="s">
        <v>5737</v>
      </c>
      <c r="D575" s="626" t="s">
        <v>6288</v>
      </c>
      <c r="E575" s="626" t="s">
        <v>6289</v>
      </c>
      <c r="F575" s="629">
        <v>2</v>
      </c>
      <c r="G575" s="629">
        <v>6406.4</v>
      </c>
      <c r="H575" s="629">
        <v>1</v>
      </c>
      <c r="I575" s="629">
        <v>3203.2</v>
      </c>
      <c r="J575" s="629"/>
      <c r="K575" s="629"/>
      <c r="L575" s="629"/>
      <c r="M575" s="629"/>
      <c r="N575" s="629"/>
      <c r="O575" s="629"/>
      <c r="P575" s="642"/>
      <c r="Q575" s="630"/>
    </row>
    <row r="576" spans="1:17" ht="14.4" customHeight="1" x14ac:dyDescent="0.3">
      <c r="A576" s="625" t="s">
        <v>535</v>
      </c>
      <c r="B576" s="626" t="s">
        <v>5557</v>
      </c>
      <c r="C576" s="626" t="s">
        <v>5737</v>
      </c>
      <c r="D576" s="626" t="s">
        <v>5869</v>
      </c>
      <c r="E576" s="626" t="s">
        <v>5870</v>
      </c>
      <c r="F576" s="629">
        <v>3</v>
      </c>
      <c r="G576" s="629">
        <v>77091</v>
      </c>
      <c r="H576" s="629">
        <v>1</v>
      </c>
      <c r="I576" s="629">
        <v>25697</v>
      </c>
      <c r="J576" s="629"/>
      <c r="K576" s="629"/>
      <c r="L576" s="629"/>
      <c r="M576" s="629"/>
      <c r="N576" s="629">
        <v>1</v>
      </c>
      <c r="O576" s="629">
        <v>25697</v>
      </c>
      <c r="P576" s="642">
        <v>0.33333333333333331</v>
      </c>
      <c r="Q576" s="630">
        <v>25697</v>
      </c>
    </row>
    <row r="577" spans="1:17" ht="14.4" customHeight="1" x14ac:dyDescent="0.3">
      <c r="A577" s="625" t="s">
        <v>535</v>
      </c>
      <c r="B577" s="626" t="s">
        <v>5557</v>
      </c>
      <c r="C577" s="626" t="s">
        <v>5737</v>
      </c>
      <c r="D577" s="626" t="s">
        <v>5871</v>
      </c>
      <c r="E577" s="626" t="s">
        <v>5872</v>
      </c>
      <c r="F577" s="629"/>
      <c r="G577" s="629"/>
      <c r="H577" s="629"/>
      <c r="I577" s="629"/>
      <c r="J577" s="629"/>
      <c r="K577" s="629"/>
      <c r="L577" s="629"/>
      <c r="M577" s="629"/>
      <c r="N577" s="629">
        <v>1</v>
      </c>
      <c r="O577" s="629">
        <v>1796</v>
      </c>
      <c r="P577" s="642"/>
      <c r="Q577" s="630">
        <v>1796</v>
      </c>
    </row>
    <row r="578" spans="1:17" ht="14.4" customHeight="1" x14ac:dyDescent="0.3">
      <c r="A578" s="625" t="s">
        <v>535</v>
      </c>
      <c r="B578" s="626" t="s">
        <v>5557</v>
      </c>
      <c r="C578" s="626" t="s">
        <v>5737</v>
      </c>
      <c r="D578" s="626" t="s">
        <v>6290</v>
      </c>
      <c r="E578" s="626" t="s">
        <v>6291</v>
      </c>
      <c r="F578" s="629"/>
      <c r="G578" s="629"/>
      <c r="H578" s="629"/>
      <c r="I578" s="629"/>
      <c r="J578" s="629"/>
      <c r="K578" s="629"/>
      <c r="L578" s="629"/>
      <c r="M578" s="629"/>
      <c r="N578" s="629">
        <v>2</v>
      </c>
      <c r="O578" s="629">
        <v>3592</v>
      </c>
      <c r="P578" s="642"/>
      <c r="Q578" s="630">
        <v>1796</v>
      </c>
    </row>
    <row r="579" spans="1:17" ht="14.4" customHeight="1" x14ac:dyDescent="0.3">
      <c r="A579" s="625" t="s">
        <v>535</v>
      </c>
      <c r="B579" s="626" t="s">
        <v>5557</v>
      </c>
      <c r="C579" s="626" t="s">
        <v>5737</v>
      </c>
      <c r="D579" s="626" t="s">
        <v>5873</v>
      </c>
      <c r="E579" s="626" t="s">
        <v>5874</v>
      </c>
      <c r="F579" s="629">
        <v>4</v>
      </c>
      <c r="G579" s="629">
        <v>68000</v>
      </c>
      <c r="H579" s="629">
        <v>1</v>
      </c>
      <c r="I579" s="629">
        <v>17000</v>
      </c>
      <c r="J579" s="629">
        <v>7</v>
      </c>
      <c r="K579" s="629">
        <v>123327.26</v>
      </c>
      <c r="L579" s="629">
        <v>1.8136361764705882</v>
      </c>
      <c r="M579" s="629">
        <v>17618.18</v>
      </c>
      <c r="N579" s="629"/>
      <c r="O579" s="629"/>
      <c r="P579" s="642"/>
      <c r="Q579" s="630"/>
    </row>
    <row r="580" spans="1:17" ht="14.4" customHeight="1" x14ac:dyDescent="0.3">
      <c r="A580" s="625" t="s">
        <v>535</v>
      </c>
      <c r="B580" s="626" t="s">
        <v>5557</v>
      </c>
      <c r="C580" s="626" t="s">
        <v>5737</v>
      </c>
      <c r="D580" s="626" t="s">
        <v>5875</v>
      </c>
      <c r="E580" s="626" t="s">
        <v>5876</v>
      </c>
      <c r="F580" s="629">
        <v>1</v>
      </c>
      <c r="G580" s="629">
        <v>2400</v>
      </c>
      <c r="H580" s="629">
        <v>1</v>
      </c>
      <c r="I580" s="629">
        <v>2400</v>
      </c>
      <c r="J580" s="629">
        <v>1</v>
      </c>
      <c r="K580" s="629">
        <v>2487.27</v>
      </c>
      <c r="L580" s="629">
        <v>1.0363625000000001</v>
      </c>
      <c r="M580" s="629">
        <v>2487.27</v>
      </c>
      <c r="N580" s="629"/>
      <c r="O580" s="629"/>
      <c r="P580" s="642"/>
      <c r="Q580" s="630"/>
    </row>
    <row r="581" spans="1:17" ht="14.4" customHeight="1" x14ac:dyDescent="0.3">
      <c r="A581" s="625" t="s">
        <v>535</v>
      </c>
      <c r="B581" s="626" t="s">
        <v>5557</v>
      </c>
      <c r="C581" s="626" t="s">
        <v>5737</v>
      </c>
      <c r="D581" s="626" t="s">
        <v>5877</v>
      </c>
      <c r="E581" s="626" t="s">
        <v>5878</v>
      </c>
      <c r="F581" s="629">
        <v>3</v>
      </c>
      <c r="G581" s="629">
        <v>69000</v>
      </c>
      <c r="H581" s="629">
        <v>1</v>
      </c>
      <c r="I581" s="629">
        <v>23000</v>
      </c>
      <c r="J581" s="629">
        <v>3</v>
      </c>
      <c r="K581" s="629">
        <v>70672.72</v>
      </c>
      <c r="L581" s="629">
        <v>1.0242423188405798</v>
      </c>
      <c r="M581" s="629">
        <v>23557.573333333334</v>
      </c>
      <c r="N581" s="629">
        <v>9</v>
      </c>
      <c r="O581" s="629">
        <v>214527.24</v>
      </c>
      <c r="P581" s="642">
        <v>3.1090904347826087</v>
      </c>
      <c r="Q581" s="630">
        <v>23836.36</v>
      </c>
    </row>
    <row r="582" spans="1:17" ht="14.4" customHeight="1" x14ac:dyDescent="0.3">
      <c r="A582" s="625" t="s">
        <v>535</v>
      </c>
      <c r="B582" s="626" t="s">
        <v>5557</v>
      </c>
      <c r="C582" s="626" t="s">
        <v>5737</v>
      </c>
      <c r="D582" s="626" t="s">
        <v>6292</v>
      </c>
      <c r="E582" s="626" t="s">
        <v>6293</v>
      </c>
      <c r="F582" s="629">
        <v>2</v>
      </c>
      <c r="G582" s="629">
        <v>2884</v>
      </c>
      <c r="H582" s="629">
        <v>1</v>
      </c>
      <c r="I582" s="629">
        <v>1442</v>
      </c>
      <c r="J582" s="629"/>
      <c r="K582" s="629"/>
      <c r="L582" s="629"/>
      <c r="M582" s="629"/>
      <c r="N582" s="629"/>
      <c r="O582" s="629"/>
      <c r="P582" s="642"/>
      <c r="Q582" s="630"/>
    </row>
    <row r="583" spans="1:17" ht="14.4" customHeight="1" x14ac:dyDescent="0.3">
      <c r="A583" s="625" t="s">
        <v>535</v>
      </c>
      <c r="B583" s="626" t="s">
        <v>5557</v>
      </c>
      <c r="C583" s="626" t="s">
        <v>5737</v>
      </c>
      <c r="D583" s="626" t="s">
        <v>6294</v>
      </c>
      <c r="E583" s="626" t="s">
        <v>6295</v>
      </c>
      <c r="F583" s="629">
        <v>2</v>
      </c>
      <c r="G583" s="629">
        <v>2315.4</v>
      </c>
      <c r="H583" s="629">
        <v>1</v>
      </c>
      <c r="I583" s="629">
        <v>1157.7</v>
      </c>
      <c r="J583" s="629"/>
      <c r="K583" s="629"/>
      <c r="L583" s="629"/>
      <c r="M583" s="629"/>
      <c r="N583" s="629"/>
      <c r="O583" s="629"/>
      <c r="P583" s="642"/>
      <c r="Q583" s="630"/>
    </row>
    <row r="584" spans="1:17" ht="14.4" customHeight="1" x14ac:dyDescent="0.3">
      <c r="A584" s="625" t="s">
        <v>535</v>
      </c>
      <c r="B584" s="626" t="s">
        <v>5557</v>
      </c>
      <c r="C584" s="626" t="s">
        <v>5737</v>
      </c>
      <c r="D584" s="626" t="s">
        <v>6296</v>
      </c>
      <c r="E584" s="626" t="s">
        <v>6297</v>
      </c>
      <c r="F584" s="629">
        <v>2</v>
      </c>
      <c r="G584" s="629">
        <v>2341</v>
      </c>
      <c r="H584" s="629">
        <v>1</v>
      </c>
      <c r="I584" s="629">
        <v>1170.5</v>
      </c>
      <c r="J584" s="629"/>
      <c r="K584" s="629"/>
      <c r="L584" s="629"/>
      <c r="M584" s="629"/>
      <c r="N584" s="629"/>
      <c r="O584" s="629"/>
      <c r="P584" s="642"/>
      <c r="Q584" s="630"/>
    </row>
    <row r="585" spans="1:17" ht="14.4" customHeight="1" x14ac:dyDescent="0.3">
      <c r="A585" s="625" t="s">
        <v>535</v>
      </c>
      <c r="B585" s="626" t="s">
        <v>5557</v>
      </c>
      <c r="C585" s="626" t="s">
        <v>5737</v>
      </c>
      <c r="D585" s="626" t="s">
        <v>5879</v>
      </c>
      <c r="E585" s="626" t="s">
        <v>5880</v>
      </c>
      <c r="F585" s="629"/>
      <c r="G585" s="629"/>
      <c r="H585" s="629"/>
      <c r="I585" s="629"/>
      <c r="J585" s="629">
        <v>1</v>
      </c>
      <c r="K585" s="629">
        <v>21539.78</v>
      </c>
      <c r="L585" s="629"/>
      <c r="M585" s="629">
        <v>21539.78</v>
      </c>
      <c r="N585" s="629">
        <v>3</v>
      </c>
      <c r="O585" s="629">
        <v>64619.34</v>
      </c>
      <c r="P585" s="642"/>
      <c r="Q585" s="630">
        <v>21539.78</v>
      </c>
    </row>
    <row r="586" spans="1:17" ht="14.4" customHeight="1" x14ac:dyDescent="0.3">
      <c r="A586" s="625" t="s">
        <v>535</v>
      </c>
      <c r="B586" s="626" t="s">
        <v>5557</v>
      </c>
      <c r="C586" s="626" t="s">
        <v>5737</v>
      </c>
      <c r="D586" s="626" t="s">
        <v>5881</v>
      </c>
      <c r="E586" s="626" t="s">
        <v>5882</v>
      </c>
      <c r="F586" s="629">
        <v>10</v>
      </c>
      <c r="G586" s="629">
        <v>47762</v>
      </c>
      <c r="H586" s="629">
        <v>1</v>
      </c>
      <c r="I586" s="629">
        <v>4776.2</v>
      </c>
      <c r="J586" s="629">
        <v>4</v>
      </c>
      <c r="K586" s="629">
        <v>19452.16</v>
      </c>
      <c r="L586" s="629">
        <v>0.40727272727272729</v>
      </c>
      <c r="M586" s="629">
        <v>4863.04</v>
      </c>
      <c r="N586" s="629">
        <v>12</v>
      </c>
      <c r="O586" s="629">
        <v>59398.559999999998</v>
      </c>
      <c r="P586" s="642">
        <v>1.2436363636363637</v>
      </c>
      <c r="Q586" s="630">
        <v>4949.88</v>
      </c>
    </row>
    <row r="587" spans="1:17" ht="14.4" customHeight="1" x14ac:dyDescent="0.3">
      <c r="A587" s="625" t="s">
        <v>535</v>
      </c>
      <c r="B587" s="626" t="s">
        <v>5557</v>
      </c>
      <c r="C587" s="626" t="s">
        <v>5737</v>
      </c>
      <c r="D587" s="626" t="s">
        <v>5885</v>
      </c>
      <c r="E587" s="626" t="s">
        <v>5886</v>
      </c>
      <c r="F587" s="629">
        <v>3</v>
      </c>
      <c r="G587" s="629">
        <v>59171.399999999994</v>
      </c>
      <c r="H587" s="629">
        <v>1</v>
      </c>
      <c r="I587" s="629">
        <v>19723.8</v>
      </c>
      <c r="J587" s="629"/>
      <c r="K587" s="629"/>
      <c r="L587" s="629"/>
      <c r="M587" s="629"/>
      <c r="N587" s="629">
        <v>3</v>
      </c>
      <c r="O587" s="629">
        <v>61323.09</v>
      </c>
      <c r="P587" s="642">
        <v>1.0363636824546993</v>
      </c>
      <c r="Q587" s="630">
        <v>20441.03</v>
      </c>
    </row>
    <row r="588" spans="1:17" ht="14.4" customHeight="1" x14ac:dyDescent="0.3">
      <c r="A588" s="625" t="s">
        <v>535</v>
      </c>
      <c r="B588" s="626" t="s">
        <v>5557</v>
      </c>
      <c r="C588" s="626" t="s">
        <v>5737</v>
      </c>
      <c r="D588" s="626" t="s">
        <v>5887</v>
      </c>
      <c r="E588" s="626" t="s">
        <v>5888</v>
      </c>
      <c r="F588" s="629">
        <v>25</v>
      </c>
      <c r="G588" s="629">
        <v>622857.5</v>
      </c>
      <c r="H588" s="629">
        <v>1</v>
      </c>
      <c r="I588" s="629">
        <v>24914.3</v>
      </c>
      <c r="J588" s="629">
        <v>20</v>
      </c>
      <c r="K588" s="629">
        <v>509157.64</v>
      </c>
      <c r="L588" s="629">
        <v>0.81745445788161819</v>
      </c>
      <c r="M588" s="629">
        <v>25457.882000000001</v>
      </c>
      <c r="N588" s="629">
        <v>21</v>
      </c>
      <c r="O588" s="629">
        <v>542225.66999999993</v>
      </c>
      <c r="P588" s="642">
        <v>0.8705453012928317</v>
      </c>
      <c r="Q588" s="630">
        <v>25820.269999999997</v>
      </c>
    </row>
    <row r="589" spans="1:17" ht="14.4" customHeight="1" x14ac:dyDescent="0.3">
      <c r="A589" s="625" t="s">
        <v>535</v>
      </c>
      <c r="B589" s="626" t="s">
        <v>5557</v>
      </c>
      <c r="C589" s="626" t="s">
        <v>5737</v>
      </c>
      <c r="D589" s="626" t="s">
        <v>5889</v>
      </c>
      <c r="E589" s="626" t="s">
        <v>5890</v>
      </c>
      <c r="F589" s="629"/>
      <c r="G589" s="629"/>
      <c r="H589" s="629"/>
      <c r="I589" s="629"/>
      <c r="J589" s="629"/>
      <c r="K589" s="629"/>
      <c r="L589" s="629"/>
      <c r="M589" s="629"/>
      <c r="N589" s="629">
        <v>5</v>
      </c>
      <c r="O589" s="629">
        <v>72545.450000000012</v>
      </c>
      <c r="P589" s="642"/>
      <c r="Q589" s="630">
        <v>14509.090000000002</v>
      </c>
    </row>
    <row r="590" spans="1:17" ht="14.4" customHeight="1" x14ac:dyDescent="0.3">
      <c r="A590" s="625" t="s">
        <v>535</v>
      </c>
      <c r="B590" s="626" t="s">
        <v>5557</v>
      </c>
      <c r="C590" s="626" t="s">
        <v>5737</v>
      </c>
      <c r="D590" s="626" t="s">
        <v>5895</v>
      </c>
      <c r="E590" s="626" t="s">
        <v>5896</v>
      </c>
      <c r="F590" s="629">
        <v>4</v>
      </c>
      <c r="G590" s="629">
        <v>65344</v>
      </c>
      <c r="H590" s="629">
        <v>1</v>
      </c>
      <c r="I590" s="629">
        <v>16336</v>
      </c>
      <c r="J590" s="629">
        <v>7</v>
      </c>
      <c r="K590" s="629">
        <v>114352</v>
      </c>
      <c r="L590" s="629">
        <v>1.75</v>
      </c>
      <c r="M590" s="629">
        <v>16336</v>
      </c>
      <c r="N590" s="629">
        <v>7</v>
      </c>
      <c r="O590" s="629">
        <v>114352</v>
      </c>
      <c r="P590" s="642">
        <v>1.75</v>
      </c>
      <c r="Q590" s="630">
        <v>16336</v>
      </c>
    </row>
    <row r="591" spans="1:17" ht="14.4" customHeight="1" x14ac:dyDescent="0.3">
      <c r="A591" s="625" t="s">
        <v>535</v>
      </c>
      <c r="B591" s="626" t="s">
        <v>5557</v>
      </c>
      <c r="C591" s="626" t="s">
        <v>5737</v>
      </c>
      <c r="D591" s="626" t="s">
        <v>5897</v>
      </c>
      <c r="E591" s="626" t="s">
        <v>5898</v>
      </c>
      <c r="F591" s="629">
        <v>24</v>
      </c>
      <c r="G591" s="629">
        <v>31320</v>
      </c>
      <c r="H591" s="629">
        <v>1</v>
      </c>
      <c r="I591" s="629">
        <v>1305</v>
      </c>
      <c r="J591" s="629">
        <v>35</v>
      </c>
      <c r="K591" s="629">
        <v>45675</v>
      </c>
      <c r="L591" s="629">
        <v>1.4583333333333333</v>
      </c>
      <c r="M591" s="629">
        <v>1305</v>
      </c>
      <c r="N591" s="629">
        <v>47</v>
      </c>
      <c r="O591" s="629">
        <v>61335</v>
      </c>
      <c r="P591" s="642">
        <v>1.9583333333333333</v>
      </c>
      <c r="Q591" s="630">
        <v>1305</v>
      </c>
    </row>
    <row r="592" spans="1:17" ht="14.4" customHeight="1" x14ac:dyDescent="0.3">
      <c r="A592" s="625" t="s">
        <v>535</v>
      </c>
      <c r="B592" s="626" t="s">
        <v>5557</v>
      </c>
      <c r="C592" s="626" t="s">
        <v>5737</v>
      </c>
      <c r="D592" s="626" t="s">
        <v>5899</v>
      </c>
      <c r="E592" s="626" t="s">
        <v>5900</v>
      </c>
      <c r="F592" s="629">
        <v>17</v>
      </c>
      <c r="G592" s="629">
        <v>22185</v>
      </c>
      <c r="H592" s="629">
        <v>1</v>
      </c>
      <c r="I592" s="629">
        <v>1305</v>
      </c>
      <c r="J592" s="629">
        <v>2</v>
      </c>
      <c r="K592" s="629">
        <v>2610</v>
      </c>
      <c r="L592" s="629">
        <v>0.11764705882352941</v>
      </c>
      <c r="M592" s="629">
        <v>1305</v>
      </c>
      <c r="N592" s="629"/>
      <c r="O592" s="629"/>
      <c r="P592" s="642"/>
      <c r="Q592" s="630"/>
    </row>
    <row r="593" spans="1:17" ht="14.4" customHeight="1" x14ac:dyDescent="0.3">
      <c r="A593" s="625" t="s">
        <v>535</v>
      </c>
      <c r="B593" s="626" t="s">
        <v>5557</v>
      </c>
      <c r="C593" s="626" t="s">
        <v>5737</v>
      </c>
      <c r="D593" s="626" t="s">
        <v>5901</v>
      </c>
      <c r="E593" s="626" t="s">
        <v>5902</v>
      </c>
      <c r="F593" s="629">
        <v>44</v>
      </c>
      <c r="G593" s="629">
        <v>47432</v>
      </c>
      <c r="H593" s="629">
        <v>1</v>
      </c>
      <c r="I593" s="629">
        <v>1078</v>
      </c>
      <c r="J593" s="629">
        <v>44</v>
      </c>
      <c r="K593" s="629">
        <v>47432</v>
      </c>
      <c r="L593" s="629">
        <v>1</v>
      </c>
      <c r="M593" s="629">
        <v>1078</v>
      </c>
      <c r="N593" s="629">
        <v>52</v>
      </c>
      <c r="O593" s="629">
        <v>56056</v>
      </c>
      <c r="P593" s="642">
        <v>1.1818181818181819</v>
      </c>
      <c r="Q593" s="630">
        <v>1078</v>
      </c>
    </row>
    <row r="594" spans="1:17" ht="14.4" customHeight="1" x14ac:dyDescent="0.3">
      <c r="A594" s="625" t="s">
        <v>535</v>
      </c>
      <c r="B594" s="626" t="s">
        <v>5557</v>
      </c>
      <c r="C594" s="626" t="s">
        <v>5737</v>
      </c>
      <c r="D594" s="626" t="s">
        <v>5903</v>
      </c>
      <c r="E594" s="626" t="s">
        <v>5904</v>
      </c>
      <c r="F594" s="629">
        <v>4</v>
      </c>
      <c r="G594" s="629">
        <v>34036</v>
      </c>
      <c r="H594" s="629">
        <v>1</v>
      </c>
      <c r="I594" s="629">
        <v>8509</v>
      </c>
      <c r="J594" s="629">
        <v>3</v>
      </c>
      <c r="K594" s="629">
        <v>25527</v>
      </c>
      <c r="L594" s="629">
        <v>0.75</v>
      </c>
      <c r="M594" s="629">
        <v>8509</v>
      </c>
      <c r="N594" s="629">
        <v>3</v>
      </c>
      <c r="O594" s="629">
        <v>25527</v>
      </c>
      <c r="P594" s="642">
        <v>0.75</v>
      </c>
      <c r="Q594" s="630">
        <v>8509</v>
      </c>
    </row>
    <row r="595" spans="1:17" ht="14.4" customHeight="1" x14ac:dyDescent="0.3">
      <c r="A595" s="625" t="s">
        <v>535</v>
      </c>
      <c r="B595" s="626" t="s">
        <v>5557</v>
      </c>
      <c r="C595" s="626" t="s">
        <v>5737</v>
      </c>
      <c r="D595" s="626" t="s">
        <v>5905</v>
      </c>
      <c r="E595" s="626" t="s">
        <v>5906</v>
      </c>
      <c r="F595" s="629">
        <v>7</v>
      </c>
      <c r="G595" s="629">
        <v>39704</v>
      </c>
      <c r="H595" s="629">
        <v>1</v>
      </c>
      <c r="I595" s="629">
        <v>5672</v>
      </c>
      <c r="J595" s="629">
        <v>10</v>
      </c>
      <c r="K595" s="629">
        <v>56720</v>
      </c>
      <c r="L595" s="629">
        <v>1.4285714285714286</v>
      </c>
      <c r="M595" s="629">
        <v>5672</v>
      </c>
      <c r="N595" s="629">
        <v>7</v>
      </c>
      <c r="O595" s="629">
        <v>39704</v>
      </c>
      <c r="P595" s="642">
        <v>1</v>
      </c>
      <c r="Q595" s="630">
        <v>5672</v>
      </c>
    </row>
    <row r="596" spans="1:17" ht="14.4" customHeight="1" x14ac:dyDescent="0.3">
      <c r="A596" s="625" t="s">
        <v>535</v>
      </c>
      <c r="B596" s="626" t="s">
        <v>5557</v>
      </c>
      <c r="C596" s="626" t="s">
        <v>5737</v>
      </c>
      <c r="D596" s="626" t="s">
        <v>5907</v>
      </c>
      <c r="E596" s="626" t="s">
        <v>5908</v>
      </c>
      <c r="F596" s="629">
        <v>37</v>
      </c>
      <c r="G596" s="629">
        <v>41995</v>
      </c>
      <c r="H596" s="629">
        <v>1</v>
      </c>
      <c r="I596" s="629">
        <v>1135</v>
      </c>
      <c r="J596" s="629">
        <v>12</v>
      </c>
      <c r="K596" s="629">
        <v>13620</v>
      </c>
      <c r="L596" s="629">
        <v>0.32432432432432434</v>
      </c>
      <c r="M596" s="629">
        <v>1135</v>
      </c>
      <c r="N596" s="629"/>
      <c r="O596" s="629"/>
      <c r="P596" s="642"/>
      <c r="Q596" s="630"/>
    </row>
    <row r="597" spans="1:17" ht="14.4" customHeight="1" x14ac:dyDescent="0.3">
      <c r="A597" s="625" t="s">
        <v>535</v>
      </c>
      <c r="B597" s="626" t="s">
        <v>5557</v>
      </c>
      <c r="C597" s="626" t="s">
        <v>5737</v>
      </c>
      <c r="D597" s="626" t="s">
        <v>5909</v>
      </c>
      <c r="E597" s="626" t="s">
        <v>5910</v>
      </c>
      <c r="F597" s="629">
        <v>146</v>
      </c>
      <c r="G597" s="629">
        <v>30952</v>
      </c>
      <c r="H597" s="629">
        <v>1</v>
      </c>
      <c r="I597" s="629">
        <v>212</v>
      </c>
      <c r="J597" s="629">
        <v>130</v>
      </c>
      <c r="K597" s="629">
        <v>27560</v>
      </c>
      <c r="L597" s="629">
        <v>0.8904109589041096</v>
      </c>
      <c r="M597" s="629">
        <v>212</v>
      </c>
      <c r="N597" s="629">
        <v>138</v>
      </c>
      <c r="O597" s="629">
        <v>29256</v>
      </c>
      <c r="P597" s="642">
        <v>0.9452054794520548</v>
      </c>
      <c r="Q597" s="630">
        <v>212</v>
      </c>
    </row>
    <row r="598" spans="1:17" ht="14.4" customHeight="1" x14ac:dyDescent="0.3">
      <c r="A598" s="625" t="s">
        <v>535</v>
      </c>
      <c r="B598" s="626" t="s">
        <v>5557</v>
      </c>
      <c r="C598" s="626" t="s">
        <v>5737</v>
      </c>
      <c r="D598" s="626" t="s">
        <v>5911</v>
      </c>
      <c r="E598" s="626" t="s">
        <v>5912</v>
      </c>
      <c r="F598" s="629">
        <v>42</v>
      </c>
      <c r="G598" s="629">
        <v>57960</v>
      </c>
      <c r="H598" s="629">
        <v>1</v>
      </c>
      <c r="I598" s="629">
        <v>1380</v>
      </c>
      <c r="J598" s="629">
        <v>5</v>
      </c>
      <c r="K598" s="629">
        <v>6900</v>
      </c>
      <c r="L598" s="629">
        <v>0.11904761904761904</v>
      </c>
      <c r="M598" s="629">
        <v>1380</v>
      </c>
      <c r="N598" s="629">
        <v>33</v>
      </c>
      <c r="O598" s="629">
        <v>45540</v>
      </c>
      <c r="P598" s="642">
        <v>0.7857142857142857</v>
      </c>
      <c r="Q598" s="630">
        <v>1380</v>
      </c>
    </row>
    <row r="599" spans="1:17" ht="14.4" customHeight="1" x14ac:dyDescent="0.3">
      <c r="A599" s="625" t="s">
        <v>535</v>
      </c>
      <c r="B599" s="626" t="s">
        <v>5557</v>
      </c>
      <c r="C599" s="626" t="s">
        <v>5737</v>
      </c>
      <c r="D599" s="626" t="s">
        <v>5915</v>
      </c>
      <c r="E599" s="626" t="s">
        <v>5916</v>
      </c>
      <c r="F599" s="629">
        <v>7</v>
      </c>
      <c r="G599" s="629">
        <v>9184</v>
      </c>
      <c r="H599" s="629">
        <v>1</v>
      </c>
      <c r="I599" s="629">
        <v>1312</v>
      </c>
      <c r="J599" s="629">
        <v>2</v>
      </c>
      <c r="K599" s="629">
        <v>2624</v>
      </c>
      <c r="L599" s="629">
        <v>0.2857142857142857</v>
      </c>
      <c r="M599" s="629">
        <v>1312</v>
      </c>
      <c r="N599" s="629">
        <v>3</v>
      </c>
      <c r="O599" s="629">
        <v>3936</v>
      </c>
      <c r="P599" s="642">
        <v>0.42857142857142855</v>
      </c>
      <c r="Q599" s="630">
        <v>1312</v>
      </c>
    </row>
    <row r="600" spans="1:17" ht="14.4" customHeight="1" x14ac:dyDescent="0.3">
      <c r="A600" s="625" t="s">
        <v>535</v>
      </c>
      <c r="B600" s="626" t="s">
        <v>5557</v>
      </c>
      <c r="C600" s="626" t="s">
        <v>5737</v>
      </c>
      <c r="D600" s="626" t="s">
        <v>5917</v>
      </c>
      <c r="E600" s="626" t="s">
        <v>5918</v>
      </c>
      <c r="F600" s="629">
        <v>42</v>
      </c>
      <c r="G600" s="629">
        <v>65520</v>
      </c>
      <c r="H600" s="629">
        <v>1</v>
      </c>
      <c r="I600" s="629">
        <v>1560</v>
      </c>
      <c r="J600" s="629">
        <v>4</v>
      </c>
      <c r="K600" s="629">
        <v>6240</v>
      </c>
      <c r="L600" s="629">
        <v>9.5238095238095233E-2</v>
      </c>
      <c r="M600" s="629">
        <v>1560</v>
      </c>
      <c r="N600" s="629">
        <v>27</v>
      </c>
      <c r="O600" s="629">
        <v>42120</v>
      </c>
      <c r="P600" s="642">
        <v>0.6428571428571429</v>
      </c>
      <c r="Q600" s="630">
        <v>1560</v>
      </c>
    </row>
    <row r="601" spans="1:17" ht="14.4" customHeight="1" x14ac:dyDescent="0.3">
      <c r="A601" s="625" t="s">
        <v>535</v>
      </c>
      <c r="B601" s="626" t="s">
        <v>5557</v>
      </c>
      <c r="C601" s="626" t="s">
        <v>5737</v>
      </c>
      <c r="D601" s="626" t="s">
        <v>5919</v>
      </c>
      <c r="E601" s="626" t="s">
        <v>5920</v>
      </c>
      <c r="F601" s="629"/>
      <c r="G601" s="629"/>
      <c r="H601" s="629"/>
      <c r="I601" s="629"/>
      <c r="J601" s="629">
        <v>1</v>
      </c>
      <c r="K601" s="629">
        <v>5808.82</v>
      </c>
      <c r="L601" s="629"/>
      <c r="M601" s="629">
        <v>5808.82</v>
      </c>
      <c r="N601" s="629">
        <v>6</v>
      </c>
      <c r="O601" s="629">
        <v>34852.92</v>
      </c>
      <c r="P601" s="642"/>
      <c r="Q601" s="630">
        <v>5808.82</v>
      </c>
    </row>
    <row r="602" spans="1:17" ht="14.4" customHeight="1" x14ac:dyDescent="0.3">
      <c r="A602" s="625" t="s">
        <v>535</v>
      </c>
      <c r="B602" s="626" t="s">
        <v>5557</v>
      </c>
      <c r="C602" s="626" t="s">
        <v>5737</v>
      </c>
      <c r="D602" s="626" t="s">
        <v>5921</v>
      </c>
      <c r="E602" s="626" t="s">
        <v>5922</v>
      </c>
      <c r="F602" s="629"/>
      <c r="G602" s="629"/>
      <c r="H602" s="629"/>
      <c r="I602" s="629"/>
      <c r="J602" s="629">
        <v>1</v>
      </c>
      <c r="K602" s="629">
        <v>8224.58</v>
      </c>
      <c r="L602" s="629"/>
      <c r="M602" s="629">
        <v>8224.58</v>
      </c>
      <c r="N602" s="629">
        <v>8</v>
      </c>
      <c r="O602" s="629">
        <v>65796.639999999999</v>
      </c>
      <c r="P602" s="642"/>
      <c r="Q602" s="630">
        <v>8224.58</v>
      </c>
    </row>
    <row r="603" spans="1:17" ht="14.4" customHeight="1" x14ac:dyDescent="0.3">
      <c r="A603" s="625" t="s">
        <v>535</v>
      </c>
      <c r="B603" s="626" t="s">
        <v>5557</v>
      </c>
      <c r="C603" s="626" t="s">
        <v>5737</v>
      </c>
      <c r="D603" s="626" t="s">
        <v>5923</v>
      </c>
      <c r="E603" s="626" t="s">
        <v>5924</v>
      </c>
      <c r="F603" s="629">
        <v>2</v>
      </c>
      <c r="G603" s="629">
        <v>17676</v>
      </c>
      <c r="H603" s="629">
        <v>1</v>
      </c>
      <c r="I603" s="629">
        <v>8838</v>
      </c>
      <c r="J603" s="629">
        <v>3</v>
      </c>
      <c r="K603" s="629">
        <v>27478.14</v>
      </c>
      <c r="L603" s="629">
        <v>1.5545451459606245</v>
      </c>
      <c r="M603" s="629">
        <v>9159.3799999999992</v>
      </c>
      <c r="N603" s="629">
        <v>1</v>
      </c>
      <c r="O603" s="629">
        <v>9159.3799999999992</v>
      </c>
      <c r="P603" s="642">
        <v>0.51818171532020818</v>
      </c>
      <c r="Q603" s="630">
        <v>9159.3799999999992</v>
      </c>
    </row>
    <row r="604" spans="1:17" ht="14.4" customHeight="1" x14ac:dyDescent="0.3">
      <c r="A604" s="625" t="s">
        <v>535</v>
      </c>
      <c r="B604" s="626" t="s">
        <v>5557</v>
      </c>
      <c r="C604" s="626" t="s">
        <v>5737</v>
      </c>
      <c r="D604" s="626" t="s">
        <v>5925</v>
      </c>
      <c r="E604" s="626" t="s">
        <v>5924</v>
      </c>
      <c r="F604" s="629">
        <v>6</v>
      </c>
      <c r="G604" s="629">
        <v>79698</v>
      </c>
      <c r="H604" s="629">
        <v>1</v>
      </c>
      <c r="I604" s="629">
        <v>13283</v>
      </c>
      <c r="J604" s="629">
        <v>1</v>
      </c>
      <c r="K604" s="629">
        <v>13766.02</v>
      </c>
      <c r="L604" s="629">
        <v>0.17272729554066601</v>
      </c>
      <c r="M604" s="629">
        <v>13766.02</v>
      </c>
      <c r="N604" s="629">
        <v>4</v>
      </c>
      <c r="O604" s="629">
        <v>55064.08</v>
      </c>
      <c r="P604" s="642">
        <v>0.69090918216266406</v>
      </c>
      <c r="Q604" s="630">
        <v>13766.02</v>
      </c>
    </row>
    <row r="605" spans="1:17" ht="14.4" customHeight="1" x14ac:dyDescent="0.3">
      <c r="A605" s="625" t="s">
        <v>535</v>
      </c>
      <c r="B605" s="626" t="s">
        <v>5557</v>
      </c>
      <c r="C605" s="626" t="s">
        <v>5737</v>
      </c>
      <c r="D605" s="626" t="s">
        <v>5926</v>
      </c>
      <c r="E605" s="626" t="s">
        <v>5927</v>
      </c>
      <c r="F605" s="629"/>
      <c r="G605" s="629"/>
      <c r="H605" s="629"/>
      <c r="I605" s="629"/>
      <c r="J605" s="629"/>
      <c r="K605" s="629"/>
      <c r="L605" s="629"/>
      <c r="M605" s="629"/>
      <c r="N605" s="629">
        <v>2</v>
      </c>
      <c r="O605" s="629">
        <v>36676.9</v>
      </c>
      <c r="P605" s="642"/>
      <c r="Q605" s="630">
        <v>18338.45</v>
      </c>
    </row>
    <row r="606" spans="1:17" ht="14.4" customHeight="1" x14ac:dyDescent="0.3">
      <c r="A606" s="625" t="s">
        <v>535</v>
      </c>
      <c r="B606" s="626" t="s">
        <v>5557</v>
      </c>
      <c r="C606" s="626" t="s">
        <v>5737</v>
      </c>
      <c r="D606" s="626" t="s">
        <v>5930</v>
      </c>
      <c r="E606" s="626" t="s">
        <v>5931</v>
      </c>
      <c r="F606" s="629">
        <v>59</v>
      </c>
      <c r="G606" s="629">
        <v>70800</v>
      </c>
      <c r="H606" s="629">
        <v>1</v>
      </c>
      <c r="I606" s="629">
        <v>1200</v>
      </c>
      <c r="J606" s="629">
        <v>54</v>
      </c>
      <c r="K606" s="629">
        <v>67112.92</v>
      </c>
      <c r="L606" s="629">
        <v>0.94792259887005648</v>
      </c>
      <c r="M606" s="629">
        <v>1242.8318518518518</v>
      </c>
      <c r="N606" s="629">
        <v>77</v>
      </c>
      <c r="O606" s="629">
        <v>95760.279999999984</v>
      </c>
      <c r="P606" s="642">
        <v>1.3525463276836156</v>
      </c>
      <c r="Q606" s="630">
        <v>1243.6399999999999</v>
      </c>
    </row>
    <row r="607" spans="1:17" ht="14.4" customHeight="1" x14ac:dyDescent="0.3">
      <c r="A607" s="625" t="s">
        <v>535</v>
      </c>
      <c r="B607" s="626" t="s">
        <v>5557</v>
      </c>
      <c r="C607" s="626" t="s">
        <v>5737</v>
      </c>
      <c r="D607" s="626" t="s">
        <v>5932</v>
      </c>
      <c r="E607" s="626" t="s">
        <v>5933</v>
      </c>
      <c r="F607" s="629">
        <v>2</v>
      </c>
      <c r="G607" s="629">
        <v>110980</v>
      </c>
      <c r="H607" s="629">
        <v>1</v>
      </c>
      <c r="I607" s="629">
        <v>55490</v>
      </c>
      <c r="J607" s="629"/>
      <c r="K607" s="629"/>
      <c r="L607" s="629"/>
      <c r="M607" s="629"/>
      <c r="N607" s="629">
        <v>2</v>
      </c>
      <c r="O607" s="629">
        <v>115014</v>
      </c>
      <c r="P607" s="642">
        <v>1.0363488916921968</v>
      </c>
      <c r="Q607" s="630">
        <v>57507</v>
      </c>
    </row>
    <row r="608" spans="1:17" ht="14.4" customHeight="1" x14ac:dyDescent="0.3">
      <c r="A608" s="625" t="s">
        <v>535</v>
      </c>
      <c r="B608" s="626" t="s">
        <v>5557</v>
      </c>
      <c r="C608" s="626" t="s">
        <v>5737</v>
      </c>
      <c r="D608" s="626" t="s">
        <v>5934</v>
      </c>
      <c r="E608" s="626" t="s">
        <v>5935</v>
      </c>
      <c r="F608" s="629"/>
      <c r="G608" s="629"/>
      <c r="H608" s="629"/>
      <c r="I608" s="629"/>
      <c r="J608" s="629"/>
      <c r="K608" s="629"/>
      <c r="L608" s="629"/>
      <c r="M608" s="629"/>
      <c r="N608" s="629">
        <v>2</v>
      </c>
      <c r="O608" s="629">
        <v>32274.44</v>
      </c>
      <c r="P608" s="642"/>
      <c r="Q608" s="630">
        <v>16137.22</v>
      </c>
    </row>
    <row r="609" spans="1:17" ht="14.4" customHeight="1" x14ac:dyDescent="0.3">
      <c r="A609" s="625" t="s">
        <v>535</v>
      </c>
      <c r="B609" s="626" t="s">
        <v>5557</v>
      </c>
      <c r="C609" s="626" t="s">
        <v>5737</v>
      </c>
      <c r="D609" s="626" t="s">
        <v>5936</v>
      </c>
      <c r="E609" s="626" t="s">
        <v>5937</v>
      </c>
      <c r="F609" s="629"/>
      <c r="G609" s="629"/>
      <c r="H609" s="629"/>
      <c r="I609" s="629"/>
      <c r="J609" s="629">
        <v>4</v>
      </c>
      <c r="K609" s="629">
        <v>6632</v>
      </c>
      <c r="L609" s="629"/>
      <c r="M609" s="629">
        <v>1658</v>
      </c>
      <c r="N609" s="629">
        <v>11</v>
      </c>
      <c r="O609" s="629">
        <v>18238</v>
      </c>
      <c r="P609" s="642"/>
      <c r="Q609" s="630">
        <v>1658</v>
      </c>
    </row>
    <row r="610" spans="1:17" ht="14.4" customHeight="1" x14ac:dyDescent="0.3">
      <c r="A610" s="625" t="s">
        <v>535</v>
      </c>
      <c r="B610" s="626" t="s">
        <v>5557</v>
      </c>
      <c r="C610" s="626" t="s">
        <v>5737</v>
      </c>
      <c r="D610" s="626" t="s">
        <v>6298</v>
      </c>
      <c r="E610" s="626" t="s">
        <v>6299</v>
      </c>
      <c r="F610" s="629">
        <v>1</v>
      </c>
      <c r="G610" s="629">
        <v>850000</v>
      </c>
      <c r="H610" s="629">
        <v>1</v>
      </c>
      <c r="I610" s="629">
        <v>850000</v>
      </c>
      <c r="J610" s="629"/>
      <c r="K610" s="629"/>
      <c r="L610" s="629"/>
      <c r="M610" s="629"/>
      <c r="N610" s="629"/>
      <c r="O610" s="629"/>
      <c r="P610" s="642"/>
      <c r="Q610" s="630"/>
    </row>
    <row r="611" spans="1:17" ht="14.4" customHeight="1" x14ac:dyDescent="0.3">
      <c r="A611" s="625" t="s">
        <v>535</v>
      </c>
      <c r="B611" s="626" t="s">
        <v>5557</v>
      </c>
      <c r="C611" s="626" t="s">
        <v>5737</v>
      </c>
      <c r="D611" s="626" t="s">
        <v>5942</v>
      </c>
      <c r="E611" s="626" t="s">
        <v>5943</v>
      </c>
      <c r="F611" s="629"/>
      <c r="G611" s="629"/>
      <c r="H611" s="629"/>
      <c r="I611" s="629"/>
      <c r="J611" s="629"/>
      <c r="K611" s="629"/>
      <c r="L611" s="629"/>
      <c r="M611" s="629"/>
      <c r="N611" s="629">
        <v>1</v>
      </c>
      <c r="O611" s="629">
        <v>8449.4699999999993</v>
      </c>
      <c r="P611" s="642"/>
      <c r="Q611" s="630">
        <v>8449.4699999999993</v>
      </c>
    </row>
    <row r="612" spans="1:17" ht="14.4" customHeight="1" x14ac:dyDescent="0.3">
      <c r="A612" s="625" t="s">
        <v>535</v>
      </c>
      <c r="B612" s="626" t="s">
        <v>5557</v>
      </c>
      <c r="C612" s="626" t="s">
        <v>5737</v>
      </c>
      <c r="D612" s="626" t="s">
        <v>5944</v>
      </c>
      <c r="E612" s="626" t="s">
        <v>5924</v>
      </c>
      <c r="F612" s="629"/>
      <c r="G612" s="629"/>
      <c r="H612" s="629"/>
      <c r="I612" s="629"/>
      <c r="J612" s="629">
        <v>3</v>
      </c>
      <c r="K612" s="629">
        <v>24076.800000000003</v>
      </c>
      <c r="L612" s="629"/>
      <c r="M612" s="629">
        <v>8025.6000000000013</v>
      </c>
      <c r="N612" s="629"/>
      <c r="O612" s="629"/>
      <c r="P612" s="642"/>
      <c r="Q612" s="630"/>
    </row>
    <row r="613" spans="1:17" ht="14.4" customHeight="1" x14ac:dyDescent="0.3">
      <c r="A613" s="625" t="s">
        <v>535</v>
      </c>
      <c r="B613" s="626" t="s">
        <v>5557</v>
      </c>
      <c r="C613" s="626" t="s">
        <v>5737</v>
      </c>
      <c r="D613" s="626" t="s">
        <v>5945</v>
      </c>
      <c r="E613" s="626" t="s">
        <v>5946</v>
      </c>
      <c r="F613" s="629">
        <v>96</v>
      </c>
      <c r="G613" s="629">
        <v>103968</v>
      </c>
      <c r="H613" s="629">
        <v>1</v>
      </c>
      <c r="I613" s="629">
        <v>1083</v>
      </c>
      <c r="J613" s="629">
        <v>61</v>
      </c>
      <c r="K613" s="629">
        <v>68465.179999999993</v>
      </c>
      <c r="L613" s="629">
        <v>0.65852166051092642</v>
      </c>
      <c r="M613" s="629">
        <v>1122.3799999999999</v>
      </c>
      <c r="N613" s="629">
        <v>79</v>
      </c>
      <c r="O613" s="629">
        <v>88668.01999999999</v>
      </c>
      <c r="P613" s="642">
        <v>0.85283952754693737</v>
      </c>
      <c r="Q613" s="630">
        <v>1122.3799999999999</v>
      </c>
    </row>
    <row r="614" spans="1:17" ht="14.4" customHeight="1" x14ac:dyDescent="0.3">
      <c r="A614" s="625" t="s">
        <v>535</v>
      </c>
      <c r="B614" s="626" t="s">
        <v>5557</v>
      </c>
      <c r="C614" s="626" t="s">
        <v>5737</v>
      </c>
      <c r="D614" s="626" t="s">
        <v>5947</v>
      </c>
      <c r="E614" s="626" t="s">
        <v>5948</v>
      </c>
      <c r="F614" s="629"/>
      <c r="G614" s="629"/>
      <c r="H614" s="629"/>
      <c r="I614" s="629"/>
      <c r="J614" s="629">
        <v>25</v>
      </c>
      <c r="K614" s="629">
        <v>44690</v>
      </c>
      <c r="L614" s="629"/>
      <c r="M614" s="629">
        <v>1787.6</v>
      </c>
      <c r="N614" s="629">
        <v>25</v>
      </c>
      <c r="O614" s="629">
        <v>44690</v>
      </c>
      <c r="P614" s="642"/>
      <c r="Q614" s="630">
        <v>1787.6</v>
      </c>
    </row>
    <row r="615" spans="1:17" ht="14.4" customHeight="1" x14ac:dyDescent="0.3">
      <c r="A615" s="625" t="s">
        <v>535</v>
      </c>
      <c r="B615" s="626" t="s">
        <v>5557</v>
      </c>
      <c r="C615" s="626" t="s">
        <v>5737</v>
      </c>
      <c r="D615" s="626" t="s">
        <v>5949</v>
      </c>
      <c r="E615" s="626" t="s">
        <v>5753</v>
      </c>
      <c r="F615" s="629"/>
      <c r="G615" s="629"/>
      <c r="H615" s="629"/>
      <c r="I615" s="629"/>
      <c r="J615" s="629"/>
      <c r="K615" s="629"/>
      <c r="L615" s="629"/>
      <c r="M615" s="629"/>
      <c r="N615" s="629">
        <v>2</v>
      </c>
      <c r="O615" s="629">
        <v>25800</v>
      </c>
      <c r="P615" s="642"/>
      <c r="Q615" s="630">
        <v>12900</v>
      </c>
    </row>
    <row r="616" spans="1:17" ht="14.4" customHeight="1" x14ac:dyDescent="0.3">
      <c r="A616" s="625" t="s">
        <v>535</v>
      </c>
      <c r="B616" s="626" t="s">
        <v>5557</v>
      </c>
      <c r="C616" s="626" t="s">
        <v>5737</v>
      </c>
      <c r="D616" s="626" t="s">
        <v>5952</v>
      </c>
      <c r="E616" s="626" t="s">
        <v>5953</v>
      </c>
      <c r="F616" s="629">
        <v>6</v>
      </c>
      <c r="G616" s="629">
        <v>25767.599999999999</v>
      </c>
      <c r="H616" s="629">
        <v>1</v>
      </c>
      <c r="I616" s="629">
        <v>4294.5999999999995</v>
      </c>
      <c r="J616" s="629"/>
      <c r="K616" s="629"/>
      <c r="L616" s="629"/>
      <c r="M616" s="629"/>
      <c r="N616" s="629"/>
      <c r="O616" s="629"/>
      <c r="P616" s="642"/>
      <c r="Q616" s="630"/>
    </row>
    <row r="617" spans="1:17" ht="14.4" customHeight="1" x14ac:dyDescent="0.3">
      <c r="A617" s="625" t="s">
        <v>535</v>
      </c>
      <c r="B617" s="626" t="s">
        <v>5557</v>
      </c>
      <c r="C617" s="626" t="s">
        <v>5737</v>
      </c>
      <c r="D617" s="626" t="s">
        <v>6300</v>
      </c>
      <c r="E617" s="626" t="s">
        <v>6301</v>
      </c>
      <c r="F617" s="629"/>
      <c r="G617" s="629"/>
      <c r="H617" s="629"/>
      <c r="I617" s="629"/>
      <c r="J617" s="629"/>
      <c r="K617" s="629"/>
      <c r="L617" s="629"/>
      <c r="M617" s="629"/>
      <c r="N617" s="629">
        <v>1</v>
      </c>
      <c r="O617" s="629">
        <v>284</v>
      </c>
      <c r="P617" s="642"/>
      <c r="Q617" s="630">
        <v>284</v>
      </c>
    </row>
    <row r="618" spans="1:17" ht="14.4" customHeight="1" x14ac:dyDescent="0.3">
      <c r="A618" s="625" t="s">
        <v>535</v>
      </c>
      <c r="B618" s="626" t="s">
        <v>5557</v>
      </c>
      <c r="C618" s="626" t="s">
        <v>5737</v>
      </c>
      <c r="D618" s="626" t="s">
        <v>6302</v>
      </c>
      <c r="E618" s="626" t="s">
        <v>6303</v>
      </c>
      <c r="F618" s="629"/>
      <c r="G618" s="629"/>
      <c r="H618" s="629"/>
      <c r="I618" s="629"/>
      <c r="J618" s="629"/>
      <c r="K618" s="629"/>
      <c r="L618" s="629"/>
      <c r="M618" s="629"/>
      <c r="N618" s="629">
        <v>1</v>
      </c>
      <c r="O618" s="629">
        <v>764.4</v>
      </c>
      <c r="P618" s="642"/>
      <c r="Q618" s="630">
        <v>764.4</v>
      </c>
    </row>
    <row r="619" spans="1:17" ht="14.4" customHeight="1" x14ac:dyDescent="0.3">
      <c r="A619" s="625" t="s">
        <v>535</v>
      </c>
      <c r="B619" s="626" t="s">
        <v>5557</v>
      </c>
      <c r="C619" s="626" t="s">
        <v>5462</v>
      </c>
      <c r="D619" s="626" t="s">
        <v>6304</v>
      </c>
      <c r="E619" s="626" t="s">
        <v>6305</v>
      </c>
      <c r="F619" s="629">
        <v>894</v>
      </c>
      <c r="G619" s="629">
        <v>28568664</v>
      </c>
      <c r="H619" s="629">
        <v>1</v>
      </c>
      <c r="I619" s="629">
        <v>31956</v>
      </c>
      <c r="J619" s="629">
        <v>887</v>
      </c>
      <c r="K619" s="629">
        <v>28350148</v>
      </c>
      <c r="L619" s="629">
        <v>0.99235119990210252</v>
      </c>
      <c r="M619" s="629">
        <v>31961.835400225478</v>
      </c>
      <c r="N619" s="629">
        <v>734</v>
      </c>
      <c r="O619" s="629">
        <v>23462896</v>
      </c>
      <c r="P619" s="642">
        <v>0.82128082713283335</v>
      </c>
      <c r="Q619" s="630">
        <v>31965.798365122617</v>
      </c>
    </row>
    <row r="620" spans="1:17" ht="14.4" customHeight="1" x14ac:dyDescent="0.3">
      <c r="A620" s="625" t="s">
        <v>535</v>
      </c>
      <c r="B620" s="626" t="s">
        <v>5557</v>
      </c>
      <c r="C620" s="626" t="s">
        <v>5462</v>
      </c>
      <c r="D620" s="626" t="s">
        <v>6306</v>
      </c>
      <c r="E620" s="626" t="s">
        <v>6307</v>
      </c>
      <c r="F620" s="629">
        <v>357</v>
      </c>
      <c r="G620" s="629">
        <v>9980292</v>
      </c>
      <c r="H620" s="629">
        <v>1</v>
      </c>
      <c r="I620" s="629">
        <v>27956</v>
      </c>
      <c r="J620" s="629">
        <v>405</v>
      </c>
      <c r="K620" s="629">
        <v>11324476</v>
      </c>
      <c r="L620" s="629">
        <v>1.1346838349018245</v>
      </c>
      <c r="M620" s="629">
        <v>27961.669135802469</v>
      </c>
      <c r="N620" s="629">
        <v>409</v>
      </c>
      <c r="O620" s="629">
        <v>11437990</v>
      </c>
      <c r="P620" s="642">
        <v>1.1460576504174427</v>
      </c>
      <c r="Q620" s="630">
        <v>27965.745721271393</v>
      </c>
    </row>
    <row r="621" spans="1:17" ht="14.4" customHeight="1" x14ac:dyDescent="0.3">
      <c r="A621" s="625" t="s">
        <v>535</v>
      </c>
      <c r="B621" s="626" t="s">
        <v>5557</v>
      </c>
      <c r="C621" s="626" t="s">
        <v>5462</v>
      </c>
      <c r="D621" s="626" t="s">
        <v>6308</v>
      </c>
      <c r="E621" s="626" t="s">
        <v>6309</v>
      </c>
      <c r="F621" s="629">
        <v>174</v>
      </c>
      <c r="G621" s="629">
        <v>4168344</v>
      </c>
      <c r="H621" s="629">
        <v>1</v>
      </c>
      <c r="I621" s="629">
        <v>23956</v>
      </c>
      <c r="J621" s="629">
        <v>154</v>
      </c>
      <c r="K621" s="629">
        <v>3690096</v>
      </c>
      <c r="L621" s="629">
        <v>0.88526666705051216</v>
      </c>
      <c r="M621" s="629">
        <v>23961.662337662339</v>
      </c>
      <c r="N621" s="629">
        <v>180</v>
      </c>
      <c r="O621" s="629">
        <v>4313828</v>
      </c>
      <c r="P621" s="642">
        <v>1.0349021098066762</v>
      </c>
      <c r="Q621" s="630">
        <v>23965.711111111112</v>
      </c>
    </row>
    <row r="622" spans="1:17" ht="14.4" customHeight="1" x14ac:dyDescent="0.3">
      <c r="A622" s="625" t="s">
        <v>535</v>
      </c>
      <c r="B622" s="626" t="s">
        <v>5557</v>
      </c>
      <c r="C622" s="626" t="s">
        <v>5462</v>
      </c>
      <c r="D622" s="626" t="s">
        <v>6310</v>
      </c>
      <c r="E622" s="626" t="s">
        <v>6311</v>
      </c>
      <c r="F622" s="629">
        <v>30</v>
      </c>
      <c r="G622" s="629">
        <v>356610</v>
      </c>
      <c r="H622" s="629">
        <v>1</v>
      </c>
      <c r="I622" s="629">
        <v>11887</v>
      </c>
      <c r="J622" s="629">
        <v>18</v>
      </c>
      <c r="K622" s="629">
        <v>214094</v>
      </c>
      <c r="L622" s="629">
        <v>0.60035893553181352</v>
      </c>
      <c r="M622" s="629">
        <v>11894.111111111111</v>
      </c>
      <c r="N622" s="629">
        <v>25</v>
      </c>
      <c r="O622" s="629">
        <v>297423</v>
      </c>
      <c r="P622" s="642">
        <v>0.83402877092622196</v>
      </c>
      <c r="Q622" s="630">
        <v>11896.92</v>
      </c>
    </row>
    <row r="623" spans="1:17" ht="14.4" customHeight="1" x14ac:dyDescent="0.3">
      <c r="A623" s="625" t="s">
        <v>535</v>
      </c>
      <c r="B623" s="626" t="s">
        <v>5557</v>
      </c>
      <c r="C623" s="626" t="s">
        <v>5462</v>
      </c>
      <c r="D623" s="626" t="s">
        <v>6312</v>
      </c>
      <c r="E623" s="626" t="s">
        <v>6313</v>
      </c>
      <c r="F623" s="629">
        <v>1</v>
      </c>
      <c r="G623" s="629">
        <v>6666</v>
      </c>
      <c r="H623" s="629">
        <v>1</v>
      </c>
      <c r="I623" s="629">
        <v>6666</v>
      </c>
      <c r="J623" s="629">
        <v>4</v>
      </c>
      <c r="K623" s="629">
        <v>26672</v>
      </c>
      <c r="L623" s="629">
        <v>4.0012001200120011</v>
      </c>
      <c r="M623" s="629">
        <v>6668</v>
      </c>
      <c r="N623" s="629">
        <v>10</v>
      </c>
      <c r="O623" s="629">
        <v>66752</v>
      </c>
      <c r="P623" s="642">
        <v>10.013801380138014</v>
      </c>
      <c r="Q623" s="630">
        <v>6675.2</v>
      </c>
    </row>
    <row r="624" spans="1:17" ht="14.4" customHeight="1" x14ac:dyDescent="0.3">
      <c r="A624" s="625" t="s">
        <v>535</v>
      </c>
      <c r="B624" s="626" t="s">
        <v>5557</v>
      </c>
      <c r="C624" s="626" t="s">
        <v>5462</v>
      </c>
      <c r="D624" s="626" t="s">
        <v>6314</v>
      </c>
      <c r="E624" s="626" t="s">
        <v>6315</v>
      </c>
      <c r="F624" s="629"/>
      <c r="G624" s="629"/>
      <c r="H624" s="629"/>
      <c r="I624" s="629"/>
      <c r="J624" s="629"/>
      <c r="K624" s="629"/>
      <c r="L624" s="629"/>
      <c r="M624" s="629"/>
      <c r="N624" s="629">
        <v>3</v>
      </c>
      <c r="O624" s="629">
        <v>16428</v>
      </c>
      <c r="P624" s="642"/>
      <c r="Q624" s="630">
        <v>5476</v>
      </c>
    </row>
    <row r="625" spans="1:17" ht="14.4" customHeight="1" x14ac:dyDescent="0.3">
      <c r="A625" s="625" t="s">
        <v>535</v>
      </c>
      <c r="B625" s="626" t="s">
        <v>5557</v>
      </c>
      <c r="C625" s="626" t="s">
        <v>5462</v>
      </c>
      <c r="D625" s="626" t="s">
        <v>5473</v>
      </c>
      <c r="E625" s="626" t="s">
        <v>5474</v>
      </c>
      <c r="F625" s="629">
        <v>64</v>
      </c>
      <c r="G625" s="629">
        <v>42816</v>
      </c>
      <c r="H625" s="629">
        <v>1</v>
      </c>
      <c r="I625" s="629">
        <v>669</v>
      </c>
      <c r="J625" s="629">
        <v>79</v>
      </c>
      <c r="K625" s="629">
        <v>53003</v>
      </c>
      <c r="L625" s="629">
        <v>1.2379250747384156</v>
      </c>
      <c r="M625" s="629">
        <v>670.92405063291142</v>
      </c>
      <c r="N625" s="629">
        <v>13</v>
      </c>
      <c r="O625" s="629">
        <v>8489</v>
      </c>
      <c r="P625" s="642">
        <v>0.19826700298953662</v>
      </c>
      <c r="Q625" s="630">
        <v>653</v>
      </c>
    </row>
    <row r="626" spans="1:17" ht="14.4" customHeight="1" x14ac:dyDescent="0.3">
      <c r="A626" s="625" t="s">
        <v>535</v>
      </c>
      <c r="B626" s="626" t="s">
        <v>5557</v>
      </c>
      <c r="C626" s="626" t="s">
        <v>5462</v>
      </c>
      <c r="D626" s="626" t="s">
        <v>5475</v>
      </c>
      <c r="E626" s="626" t="s">
        <v>5476</v>
      </c>
      <c r="F626" s="629">
        <v>47</v>
      </c>
      <c r="G626" s="629">
        <v>16591</v>
      </c>
      <c r="H626" s="629">
        <v>1</v>
      </c>
      <c r="I626" s="629">
        <v>353</v>
      </c>
      <c r="J626" s="629">
        <v>23</v>
      </c>
      <c r="K626" s="629">
        <v>8165</v>
      </c>
      <c r="L626" s="629">
        <v>0.49213428967512507</v>
      </c>
      <c r="M626" s="629">
        <v>355</v>
      </c>
      <c r="N626" s="629">
        <v>3</v>
      </c>
      <c r="O626" s="629">
        <v>981</v>
      </c>
      <c r="P626" s="642">
        <v>5.9128443131818455E-2</v>
      </c>
      <c r="Q626" s="630">
        <v>327</v>
      </c>
    </row>
    <row r="627" spans="1:17" ht="14.4" customHeight="1" x14ac:dyDescent="0.3">
      <c r="A627" s="625" t="s">
        <v>535</v>
      </c>
      <c r="B627" s="626" t="s">
        <v>5557</v>
      </c>
      <c r="C627" s="626" t="s">
        <v>5462</v>
      </c>
      <c r="D627" s="626" t="s">
        <v>5573</v>
      </c>
      <c r="E627" s="626" t="s">
        <v>5574</v>
      </c>
      <c r="F627" s="629">
        <v>14</v>
      </c>
      <c r="G627" s="629">
        <v>124110</v>
      </c>
      <c r="H627" s="629">
        <v>1</v>
      </c>
      <c r="I627" s="629">
        <v>8865</v>
      </c>
      <c r="J627" s="629"/>
      <c r="K627" s="629"/>
      <c r="L627" s="629"/>
      <c r="M627" s="629"/>
      <c r="N627" s="629"/>
      <c r="O627" s="629"/>
      <c r="P627" s="642"/>
      <c r="Q627" s="630"/>
    </row>
    <row r="628" spans="1:17" ht="14.4" customHeight="1" x14ac:dyDescent="0.3">
      <c r="A628" s="625" t="s">
        <v>535</v>
      </c>
      <c r="B628" s="626" t="s">
        <v>5557</v>
      </c>
      <c r="C628" s="626" t="s">
        <v>5462</v>
      </c>
      <c r="D628" s="626" t="s">
        <v>5516</v>
      </c>
      <c r="E628" s="626" t="s">
        <v>5517</v>
      </c>
      <c r="F628" s="629"/>
      <c r="G628" s="629"/>
      <c r="H628" s="629"/>
      <c r="I628" s="629"/>
      <c r="J628" s="629"/>
      <c r="K628" s="629"/>
      <c r="L628" s="629"/>
      <c r="M628" s="629"/>
      <c r="N628" s="629">
        <v>10</v>
      </c>
      <c r="O628" s="629">
        <v>3440</v>
      </c>
      <c r="P628" s="642"/>
      <c r="Q628" s="630">
        <v>344</v>
      </c>
    </row>
    <row r="629" spans="1:17" ht="14.4" customHeight="1" x14ac:dyDescent="0.3">
      <c r="A629" s="625" t="s">
        <v>535</v>
      </c>
      <c r="B629" s="626" t="s">
        <v>5557</v>
      </c>
      <c r="C629" s="626" t="s">
        <v>5462</v>
      </c>
      <c r="D629" s="626" t="s">
        <v>5553</v>
      </c>
      <c r="E629" s="626" t="s">
        <v>5554</v>
      </c>
      <c r="F629" s="629"/>
      <c r="G629" s="629"/>
      <c r="H629" s="629"/>
      <c r="I629" s="629"/>
      <c r="J629" s="629"/>
      <c r="K629" s="629"/>
      <c r="L629" s="629"/>
      <c r="M629" s="629"/>
      <c r="N629" s="629">
        <v>4</v>
      </c>
      <c r="O629" s="629">
        <v>928</v>
      </c>
      <c r="P629" s="642"/>
      <c r="Q629" s="630">
        <v>232</v>
      </c>
    </row>
    <row r="630" spans="1:17" ht="14.4" customHeight="1" x14ac:dyDescent="0.3">
      <c r="A630" s="625" t="s">
        <v>535</v>
      </c>
      <c r="B630" s="626" t="s">
        <v>5557</v>
      </c>
      <c r="C630" s="626" t="s">
        <v>5462</v>
      </c>
      <c r="D630" s="626" t="s">
        <v>6316</v>
      </c>
      <c r="E630" s="626" t="s">
        <v>6317</v>
      </c>
      <c r="F630" s="629">
        <v>1</v>
      </c>
      <c r="G630" s="629">
        <v>1607</v>
      </c>
      <c r="H630" s="629">
        <v>1</v>
      </c>
      <c r="I630" s="629">
        <v>1607</v>
      </c>
      <c r="J630" s="629"/>
      <c r="K630" s="629"/>
      <c r="L630" s="629"/>
      <c r="M630" s="629"/>
      <c r="N630" s="629"/>
      <c r="O630" s="629"/>
      <c r="P630" s="642"/>
      <c r="Q630" s="630"/>
    </row>
    <row r="631" spans="1:17" ht="14.4" customHeight="1" x14ac:dyDescent="0.3">
      <c r="A631" s="625" t="s">
        <v>535</v>
      </c>
      <c r="B631" s="626" t="s">
        <v>5557</v>
      </c>
      <c r="C631" s="626" t="s">
        <v>5462</v>
      </c>
      <c r="D631" s="626" t="s">
        <v>5522</v>
      </c>
      <c r="E631" s="626" t="s">
        <v>5523</v>
      </c>
      <c r="F631" s="629">
        <v>1</v>
      </c>
      <c r="G631" s="629">
        <v>428</v>
      </c>
      <c r="H631" s="629">
        <v>1</v>
      </c>
      <c r="I631" s="629">
        <v>428</v>
      </c>
      <c r="J631" s="629"/>
      <c r="K631" s="629"/>
      <c r="L631" s="629"/>
      <c r="M631" s="629"/>
      <c r="N631" s="629"/>
      <c r="O631" s="629"/>
      <c r="P631" s="642"/>
      <c r="Q631" s="630"/>
    </row>
    <row r="632" spans="1:17" ht="14.4" customHeight="1" x14ac:dyDescent="0.3">
      <c r="A632" s="625" t="s">
        <v>535</v>
      </c>
      <c r="B632" s="626" t="s">
        <v>5557</v>
      </c>
      <c r="C632" s="626" t="s">
        <v>5462</v>
      </c>
      <c r="D632" s="626" t="s">
        <v>5986</v>
      </c>
      <c r="E632" s="626" t="s">
        <v>5987</v>
      </c>
      <c r="F632" s="629">
        <v>26</v>
      </c>
      <c r="G632" s="629">
        <v>21840</v>
      </c>
      <c r="H632" s="629">
        <v>1</v>
      </c>
      <c r="I632" s="629">
        <v>840</v>
      </c>
      <c r="J632" s="629"/>
      <c r="K632" s="629"/>
      <c r="L632" s="629"/>
      <c r="M632" s="629"/>
      <c r="N632" s="629"/>
      <c r="O632" s="629"/>
      <c r="P632" s="642"/>
      <c r="Q632" s="630"/>
    </row>
    <row r="633" spans="1:17" ht="14.4" customHeight="1" x14ac:dyDescent="0.3">
      <c r="A633" s="625" t="s">
        <v>535</v>
      </c>
      <c r="B633" s="626" t="s">
        <v>5557</v>
      </c>
      <c r="C633" s="626" t="s">
        <v>5462</v>
      </c>
      <c r="D633" s="626" t="s">
        <v>5593</v>
      </c>
      <c r="E633" s="626" t="s">
        <v>5594</v>
      </c>
      <c r="F633" s="629">
        <v>5</v>
      </c>
      <c r="G633" s="629">
        <v>44865</v>
      </c>
      <c r="H633" s="629">
        <v>1</v>
      </c>
      <c r="I633" s="629">
        <v>8973</v>
      </c>
      <c r="J633" s="629"/>
      <c r="K633" s="629"/>
      <c r="L633" s="629"/>
      <c r="M633" s="629"/>
      <c r="N633" s="629"/>
      <c r="O633" s="629"/>
      <c r="P633" s="642"/>
      <c r="Q633" s="630"/>
    </row>
    <row r="634" spans="1:17" ht="14.4" customHeight="1" x14ac:dyDescent="0.3">
      <c r="A634" s="625" t="s">
        <v>535</v>
      </c>
      <c r="B634" s="626" t="s">
        <v>5557</v>
      </c>
      <c r="C634" s="626" t="s">
        <v>5462</v>
      </c>
      <c r="D634" s="626" t="s">
        <v>5990</v>
      </c>
      <c r="E634" s="626" t="s">
        <v>5991</v>
      </c>
      <c r="F634" s="629">
        <v>37</v>
      </c>
      <c r="G634" s="629">
        <v>18574</v>
      </c>
      <c r="H634" s="629">
        <v>1</v>
      </c>
      <c r="I634" s="629">
        <v>502</v>
      </c>
      <c r="J634" s="629"/>
      <c r="K634" s="629"/>
      <c r="L634" s="629"/>
      <c r="M634" s="629"/>
      <c r="N634" s="629"/>
      <c r="O634" s="629"/>
      <c r="P634" s="642"/>
      <c r="Q634" s="630"/>
    </row>
    <row r="635" spans="1:17" ht="14.4" customHeight="1" x14ac:dyDescent="0.3">
      <c r="A635" s="625" t="s">
        <v>535</v>
      </c>
      <c r="B635" s="626" t="s">
        <v>5557</v>
      </c>
      <c r="C635" s="626" t="s">
        <v>5462</v>
      </c>
      <c r="D635" s="626" t="s">
        <v>5524</v>
      </c>
      <c r="E635" s="626" t="s">
        <v>5525</v>
      </c>
      <c r="F635" s="629"/>
      <c r="G635" s="629"/>
      <c r="H635" s="629"/>
      <c r="I635" s="629"/>
      <c r="J635" s="629"/>
      <c r="K635" s="629"/>
      <c r="L635" s="629"/>
      <c r="M635" s="629"/>
      <c r="N635" s="629">
        <v>69</v>
      </c>
      <c r="O635" s="629">
        <v>23736</v>
      </c>
      <c r="P635" s="642"/>
      <c r="Q635" s="630">
        <v>344</v>
      </c>
    </row>
    <row r="636" spans="1:17" ht="14.4" customHeight="1" x14ac:dyDescent="0.3">
      <c r="A636" s="625" t="s">
        <v>535</v>
      </c>
      <c r="B636" s="626" t="s">
        <v>5557</v>
      </c>
      <c r="C636" s="626" t="s">
        <v>5462</v>
      </c>
      <c r="D636" s="626" t="s">
        <v>5555</v>
      </c>
      <c r="E636" s="626" t="s">
        <v>5556</v>
      </c>
      <c r="F636" s="629"/>
      <c r="G636" s="629"/>
      <c r="H636" s="629"/>
      <c r="I636" s="629"/>
      <c r="J636" s="629"/>
      <c r="K636" s="629"/>
      <c r="L636" s="629"/>
      <c r="M636" s="629"/>
      <c r="N636" s="629">
        <v>14</v>
      </c>
      <c r="O636" s="629">
        <v>3248</v>
      </c>
      <c r="P636" s="642"/>
      <c r="Q636" s="630">
        <v>232</v>
      </c>
    </row>
    <row r="637" spans="1:17" ht="14.4" customHeight="1" x14ac:dyDescent="0.3">
      <c r="A637" s="625" t="s">
        <v>535</v>
      </c>
      <c r="B637" s="626" t="s">
        <v>5557</v>
      </c>
      <c r="C637" s="626" t="s">
        <v>5462</v>
      </c>
      <c r="D637" s="626" t="s">
        <v>5992</v>
      </c>
      <c r="E637" s="626" t="s">
        <v>5993</v>
      </c>
      <c r="F637" s="629">
        <v>7</v>
      </c>
      <c r="G637" s="629">
        <v>88963</v>
      </c>
      <c r="H637" s="629">
        <v>1</v>
      </c>
      <c r="I637" s="629">
        <v>12709</v>
      </c>
      <c r="J637" s="629"/>
      <c r="K637" s="629"/>
      <c r="L637" s="629"/>
      <c r="M637" s="629"/>
      <c r="N637" s="629"/>
      <c r="O637" s="629"/>
      <c r="P637" s="642"/>
      <c r="Q637" s="630"/>
    </row>
    <row r="638" spans="1:17" ht="14.4" customHeight="1" x14ac:dyDescent="0.3">
      <c r="A638" s="625" t="s">
        <v>535</v>
      </c>
      <c r="B638" s="626" t="s">
        <v>5557</v>
      </c>
      <c r="C638" s="626" t="s">
        <v>5462</v>
      </c>
      <c r="D638" s="626" t="s">
        <v>5994</v>
      </c>
      <c r="E638" s="626" t="s">
        <v>5995</v>
      </c>
      <c r="F638" s="629">
        <v>2</v>
      </c>
      <c r="G638" s="629">
        <v>36598</v>
      </c>
      <c r="H638" s="629">
        <v>1</v>
      </c>
      <c r="I638" s="629">
        <v>18299</v>
      </c>
      <c r="J638" s="629"/>
      <c r="K638" s="629"/>
      <c r="L638" s="629"/>
      <c r="M638" s="629"/>
      <c r="N638" s="629"/>
      <c r="O638" s="629"/>
      <c r="P638" s="642"/>
      <c r="Q638" s="630"/>
    </row>
    <row r="639" spans="1:17" ht="14.4" customHeight="1" x14ac:dyDescent="0.3">
      <c r="A639" s="625" t="s">
        <v>535</v>
      </c>
      <c r="B639" s="626" t="s">
        <v>5557</v>
      </c>
      <c r="C639" s="626" t="s">
        <v>5462</v>
      </c>
      <c r="D639" s="626" t="s">
        <v>5996</v>
      </c>
      <c r="E639" s="626" t="s">
        <v>5997</v>
      </c>
      <c r="F639" s="629">
        <v>43</v>
      </c>
      <c r="G639" s="629">
        <v>1617316</v>
      </c>
      <c r="H639" s="629">
        <v>1</v>
      </c>
      <c r="I639" s="629">
        <v>37612</v>
      </c>
      <c r="J639" s="629"/>
      <c r="K639" s="629"/>
      <c r="L639" s="629"/>
      <c r="M639" s="629"/>
      <c r="N639" s="629"/>
      <c r="O639" s="629"/>
      <c r="P639" s="642"/>
      <c r="Q639" s="630"/>
    </row>
    <row r="640" spans="1:17" ht="14.4" customHeight="1" x14ac:dyDescent="0.3">
      <c r="A640" s="625" t="s">
        <v>535</v>
      </c>
      <c r="B640" s="626" t="s">
        <v>5557</v>
      </c>
      <c r="C640" s="626" t="s">
        <v>5462</v>
      </c>
      <c r="D640" s="626" t="s">
        <v>5998</v>
      </c>
      <c r="E640" s="626" t="s">
        <v>5999</v>
      </c>
      <c r="F640" s="629">
        <v>4</v>
      </c>
      <c r="G640" s="629">
        <v>191340</v>
      </c>
      <c r="H640" s="629">
        <v>1</v>
      </c>
      <c r="I640" s="629">
        <v>47835</v>
      </c>
      <c r="J640" s="629"/>
      <c r="K640" s="629"/>
      <c r="L640" s="629"/>
      <c r="M640" s="629"/>
      <c r="N640" s="629"/>
      <c r="O640" s="629"/>
      <c r="P640" s="642"/>
      <c r="Q640" s="630"/>
    </row>
    <row r="641" spans="1:17" ht="14.4" customHeight="1" x14ac:dyDescent="0.3">
      <c r="A641" s="625" t="s">
        <v>535</v>
      </c>
      <c r="B641" s="626" t="s">
        <v>5557</v>
      </c>
      <c r="C641" s="626" t="s">
        <v>5462</v>
      </c>
      <c r="D641" s="626" t="s">
        <v>6000</v>
      </c>
      <c r="E641" s="626" t="s">
        <v>6001</v>
      </c>
      <c r="F641" s="629">
        <v>8</v>
      </c>
      <c r="G641" s="629">
        <v>381504</v>
      </c>
      <c r="H641" s="629">
        <v>1</v>
      </c>
      <c r="I641" s="629">
        <v>47688</v>
      </c>
      <c r="J641" s="629"/>
      <c r="K641" s="629"/>
      <c r="L641" s="629"/>
      <c r="M641" s="629"/>
      <c r="N641" s="629"/>
      <c r="O641" s="629"/>
      <c r="P641" s="642"/>
      <c r="Q641" s="630"/>
    </row>
    <row r="642" spans="1:17" ht="14.4" customHeight="1" x14ac:dyDescent="0.3">
      <c r="A642" s="625" t="s">
        <v>535</v>
      </c>
      <c r="B642" s="626" t="s">
        <v>5557</v>
      </c>
      <c r="C642" s="626" t="s">
        <v>5462</v>
      </c>
      <c r="D642" s="626" t="s">
        <v>6002</v>
      </c>
      <c r="E642" s="626" t="s">
        <v>6001</v>
      </c>
      <c r="F642" s="629">
        <v>3</v>
      </c>
      <c r="G642" s="629">
        <v>182040</v>
      </c>
      <c r="H642" s="629">
        <v>1</v>
      </c>
      <c r="I642" s="629">
        <v>60680</v>
      </c>
      <c r="J642" s="629"/>
      <c r="K642" s="629"/>
      <c r="L642" s="629"/>
      <c r="M642" s="629"/>
      <c r="N642" s="629"/>
      <c r="O642" s="629"/>
      <c r="P642" s="642"/>
      <c r="Q642" s="630"/>
    </row>
    <row r="643" spans="1:17" ht="14.4" customHeight="1" x14ac:dyDescent="0.3">
      <c r="A643" s="625" t="s">
        <v>535</v>
      </c>
      <c r="B643" s="626" t="s">
        <v>5557</v>
      </c>
      <c r="C643" s="626" t="s">
        <v>5462</v>
      </c>
      <c r="D643" s="626" t="s">
        <v>6003</v>
      </c>
      <c r="E643" s="626" t="s">
        <v>6004</v>
      </c>
      <c r="F643" s="629">
        <v>19</v>
      </c>
      <c r="G643" s="629">
        <v>129314</v>
      </c>
      <c r="H643" s="629">
        <v>1</v>
      </c>
      <c r="I643" s="629">
        <v>6806</v>
      </c>
      <c r="J643" s="629"/>
      <c r="K643" s="629"/>
      <c r="L643" s="629"/>
      <c r="M643" s="629"/>
      <c r="N643" s="629"/>
      <c r="O643" s="629"/>
      <c r="P643" s="642"/>
      <c r="Q643" s="630"/>
    </row>
    <row r="644" spans="1:17" ht="14.4" customHeight="1" x14ac:dyDescent="0.3">
      <c r="A644" s="625" t="s">
        <v>535</v>
      </c>
      <c r="B644" s="626" t="s">
        <v>5557</v>
      </c>
      <c r="C644" s="626" t="s">
        <v>5462</v>
      </c>
      <c r="D644" s="626" t="s">
        <v>6005</v>
      </c>
      <c r="E644" s="626" t="s">
        <v>6006</v>
      </c>
      <c r="F644" s="629">
        <v>2</v>
      </c>
      <c r="G644" s="629">
        <v>8366</v>
      </c>
      <c r="H644" s="629">
        <v>1</v>
      </c>
      <c r="I644" s="629">
        <v>4183</v>
      </c>
      <c r="J644" s="629"/>
      <c r="K644" s="629"/>
      <c r="L644" s="629"/>
      <c r="M644" s="629"/>
      <c r="N644" s="629"/>
      <c r="O644" s="629"/>
      <c r="P644" s="642"/>
      <c r="Q644" s="630"/>
    </row>
    <row r="645" spans="1:17" ht="14.4" customHeight="1" x14ac:dyDescent="0.3">
      <c r="A645" s="625" t="s">
        <v>535</v>
      </c>
      <c r="B645" s="626" t="s">
        <v>5557</v>
      </c>
      <c r="C645" s="626" t="s">
        <v>5462</v>
      </c>
      <c r="D645" s="626" t="s">
        <v>6007</v>
      </c>
      <c r="E645" s="626" t="s">
        <v>6008</v>
      </c>
      <c r="F645" s="629">
        <v>8</v>
      </c>
      <c r="G645" s="629">
        <v>14512</v>
      </c>
      <c r="H645" s="629">
        <v>1</v>
      </c>
      <c r="I645" s="629">
        <v>1814</v>
      </c>
      <c r="J645" s="629"/>
      <c r="K645" s="629"/>
      <c r="L645" s="629"/>
      <c r="M645" s="629"/>
      <c r="N645" s="629"/>
      <c r="O645" s="629"/>
      <c r="P645" s="642"/>
      <c r="Q645" s="630"/>
    </row>
    <row r="646" spans="1:17" ht="14.4" customHeight="1" x14ac:dyDescent="0.3">
      <c r="A646" s="625" t="s">
        <v>535</v>
      </c>
      <c r="B646" s="626" t="s">
        <v>5557</v>
      </c>
      <c r="C646" s="626" t="s">
        <v>5462</v>
      </c>
      <c r="D646" s="626" t="s">
        <v>6011</v>
      </c>
      <c r="E646" s="626" t="s">
        <v>6012</v>
      </c>
      <c r="F646" s="629">
        <v>4</v>
      </c>
      <c r="G646" s="629">
        <v>5376</v>
      </c>
      <c r="H646" s="629">
        <v>1</v>
      </c>
      <c r="I646" s="629">
        <v>1344</v>
      </c>
      <c r="J646" s="629"/>
      <c r="K646" s="629"/>
      <c r="L646" s="629"/>
      <c r="M646" s="629"/>
      <c r="N646" s="629"/>
      <c r="O646" s="629"/>
      <c r="P646" s="642"/>
      <c r="Q646" s="630"/>
    </row>
    <row r="647" spans="1:17" ht="14.4" customHeight="1" x14ac:dyDescent="0.3">
      <c r="A647" s="625" t="s">
        <v>535</v>
      </c>
      <c r="B647" s="626" t="s">
        <v>5557</v>
      </c>
      <c r="C647" s="626" t="s">
        <v>5462</v>
      </c>
      <c r="D647" s="626" t="s">
        <v>6013</v>
      </c>
      <c r="E647" s="626" t="s">
        <v>6014</v>
      </c>
      <c r="F647" s="629">
        <v>7</v>
      </c>
      <c r="G647" s="629">
        <v>5572</v>
      </c>
      <c r="H647" s="629">
        <v>1</v>
      </c>
      <c r="I647" s="629">
        <v>796</v>
      </c>
      <c r="J647" s="629"/>
      <c r="K647" s="629"/>
      <c r="L647" s="629"/>
      <c r="M647" s="629"/>
      <c r="N647" s="629"/>
      <c r="O647" s="629"/>
      <c r="P647" s="642"/>
      <c r="Q647" s="630"/>
    </row>
    <row r="648" spans="1:17" ht="14.4" customHeight="1" x14ac:dyDescent="0.3">
      <c r="A648" s="625" t="s">
        <v>535</v>
      </c>
      <c r="B648" s="626" t="s">
        <v>5557</v>
      </c>
      <c r="C648" s="626" t="s">
        <v>5462</v>
      </c>
      <c r="D648" s="626" t="s">
        <v>6017</v>
      </c>
      <c r="E648" s="626" t="s">
        <v>6018</v>
      </c>
      <c r="F648" s="629">
        <v>64</v>
      </c>
      <c r="G648" s="629">
        <v>14720</v>
      </c>
      <c r="H648" s="629">
        <v>1</v>
      </c>
      <c r="I648" s="629">
        <v>230</v>
      </c>
      <c r="J648" s="629">
        <v>1</v>
      </c>
      <c r="K648" s="629">
        <v>231</v>
      </c>
      <c r="L648" s="629">
        <v>1.5692934782608695E-2</v>
      </c>
      <c r="M648" s="629">
        <v>231</v>
      </c>
      <c r="N648" s="629"/>
      <c r="O648" s="629"/>
      <c r="P648" s="642"/>
      <c r="Q648" s="630"/>
    </row>
    <row r="649" spans="1:17" ht="14.4" customHeight="1" x14ac:dyDescent="0.3">
      <c r="A649" s="625" t="s">
        <v>535</v>
      </c>
      <c r="B649" s="626" t="s">
        <v>5557</v>
      </c>
      <c r="C649" s="626" t="s">
        <v>5462</v>
      </c>
      <c r="D649" s="626" t="s">
        <v>6019</v>
      </c>
      <c r="E649" s="626" t="s">
        <v>6020</v>
      </c>
      <c r="F649" s="629">
        <v>42</v>
      </c>
      <c r="G649" s="629">
        <v>4830</v>
      </c>
      <c r="H649" s="629">
        <v>1</v>
      </c>
      <c r="I649" s="629">
        <v>115</v>
      </c>
      <c r="J649" s="629"/>
      <c r="K649" s="629"/>
      <c r="L649" s="629"/>
      <c r="M649" s="629"/>
      <c r="N649" s="629"/>
      <c r="O649" s="629"/>
      <c r="P649" s="642"/>
      <c r="Q649" s="630"/>
    </row>
    <row r="650" spans="1:17" ht="14.4" customHeight="1" x14ac:dyDescent="0.3">
      <c r="A650" s="625" t="s">
        <v>535</v>
      </c>
      <c r="B650" s="626" t="s">
        <v>5557</v>
      </c>
      <c r="C650" s="626" t="s">
        <v>5462</v>
      </c>
      <c r="D650" s="626" t="s">
        <v>6023</v>
      </c>
      <c r="E650" s="626" t="s">
        <v>6024</v>
      </c>
      <c r="F650" s="629">
        <v>169</v>
      </c>
      <c r="G650" s="629">
        <v>145002</v>
      </c>
      <c r="H650" s="629">
        <v>1</v>
      </c>
      <c r="I650" s="629">
        <v>858</v>
      </c>
      <c r="J650" s="629"/>
      <c r="K650" s="629"/>
      <c r="L650" s="629"/>
      <c r="M650" s="629"/>
      <c r="N650" s="629"/>
      <c r="O650" s="629"/>
      <c r="P650" s="642"/>
      <c r="Q650" s="630"/>
    </row>
    <row r="651" spans="1:17" ht="14.4" customHeight="1" x14ac:dyDescent="0.3">
      <c r="A651" s="625" t="s">
        <v>535</v>
      </c>
      <c r="B651" s="626" t="s">
        <v>5557</v>
      </c>
      <c r="C651" s="626" t="s">
        <v>5462</v>
      </c>
      <c r="D651" s="626" t="s">
        <v>6025</v>
      </c>
      <c r="E651" s="626" t="s">
        <v>6024</v>
      </c>
      <c r="F651" s="629">
        <v>839</v>
      </c>
      <c r="G651" s="629">
        <v>789499</v>
      </c>
      <c r="H651" s="629">
        <v>1</v>
      </c>
      <c r="I651" s="629">
        <v>941</v>
      </c>
      <c r="J651" s="629"/>
      <c r="K651" s="629"/>
      <c r="L651" s="629"/>
      <c r="M651" s="629"/>
      <c r="N651" s="629"/>
      <c r="O651" s="629"/>
      <c r="P651" s="642"/>
      <c r="Q651" s="630"/>
    </row>
    <row r="652" spans="1:17" ht="14.4" customHeight="1" x14ac:dyDescent="0.3">
      <c r="A652" s="625" t="s">
        <v>535</v>
      </c>
      <c r="B652" s="626" t="s">
        <v>5557</v>
      </c>
      <c r="C652" s="626" t="s">
        <v>5462</v>
      </c>
      <c r="D652" s="626" t="s">
        <v>6026</v>
      </c>
      <c r="E652" s="626" t="s">
        <v>6027</v>
      </c>
      <c r="F652" s="629">
        <v>987</v>
      </c>
      <c r="G652" s="629">
        <v>78960</v>
      </c>
      <c r="H652" s="629">
        <v>1</v>
      </c>
      <c r="I652" s="629">
        <v>80</v>
      </c>
      <c r="J652" s="629"/>
      <c r="K652" s="629"/>
      <c r="L652" s="629"/>
      <c r="M652" s="629"/>
      <c r="N652" s="629"/>
      <c r="O652" s="629"/>
      <c r="P652" s="642"/>
      <c r="Q652" s="630"/>
    </row>
    <row r="653" spans="1:17" ht="14.4" customHeight="1" x14ac:dyDescent="0.3">
      <c r="A653" s="625" t="s">
        <v>535</v>
      </c>
      <c r="B653" s="626" t="s">
        <v>5557</v>
      </c>
      <c r="C653" s="626" t="s">
        <v>5462</v>
      </c>
      <c r="D653" s="626" t="s">
        <v>6028</v>
      </c>
      <c r="E653" s="626" t="s">
        <v>6029</v>
      </c>
      <c r="F653" s="629">
        <v>1004</v>
      </c>
      <c r="G653" s="629">
        <v>524088</v>
      </c>
      <c r="H653" s="629">
        <v>1</v>
      </c>
      <c r="I653" s="629">
        <v>522</v>
      </c>
      <c r="J653" s="629"/>
      <c r="K653" s="629"/>
      <c r="L653" s="629"/>
      <c r="M653" s="629"/>
      <c r="N653" s="629"/>
      <c r="O653" s="629"/>
      <c r="P653" s="642"/>
      <c r="Q653" s="630"/>
    </row>
    <row r="654" spans="1:17" ht="14.4" customHeight="1" x14ac:dyDescent="0.3">
      <c r="A654" s="625" t="s">
        <v>535</v>
      </c>
      <c r="B654" s="626" t="s">
        <v>5557</v>
      </c>
      <c r="C654" s="626" t="s">
        <v>5462</v>
      </c>
      <c r="D654" s="626" t="s">
        <v>6032</v>
      </c>
      <c r="E654" s="626" t="s">
        <v>6033</v>
      </c>
      <c r="F654" s="629">
        <v>3</v>
      </c>
      <c r="G654" s="629">
        <v>1809</v>
      </c>
      <c r="H654" s="629">
        <v>1</v>
      </c>
      <c r="I654" s="629">
        <v>603</v>
      </c>
      <c r="J654" s="629">
        <v>1</v>
      </c>
      <c r="K654" s="629">
        <v>604</v>
      </c>
      <c r="L654" s="629">
        <v>0.33388612493090103</v>
      </c>
      <c r="M654" s="629">
        <v>604</v>
      </c>
      <c r="N654" s="629"/>
      <c r="O654" s="629"/>
      <c r="P654" s="642"/>
      <c r="Q654" s="630"/>
    </row>
    <row r="655" spans="1:17" ht="14.4" customHeight="1" x14ac:dyDescent="0.3">
      <c r="A655" s="625" t="s">
        <v>535</v>
      </c>
      <c r="B655" s="626" t="s">
        <v>5557</v>
      </c>
      <c r="C655" s="626" t="s">
        <v>5462</v>
      </c>
      <c r="D655" s="626" t="s">
        <v>6035</v>
      </c>
      <c r="E655" s="626" t="s">
        <v>6036</v>
      </c>
      <c r="F655" s="629">
        <v>85</v>
      </c>
      <c r="G655" s="629">
        <v>32725</v>
      </c>
      <c r="H655" s="629">
        <v>1</v>
      </c>
      <c r="I655" s="629">
        <v>385</v>
      </c>
      <c r="J655" s="629"/>
      <c r="K655" s="629"/>
      <c r="L655" s="629"/>
      <c r="M655" s="629"/>
      <c r="N655" s="629"/>
      <c r="O655" s="629"/>
      <c r="P655" s="642"/>
      <c r="Q655" s="630"/>
    </row>
    <row r="656" spans="1:17" ht="14.4" customHeight="1" x14ac:dyDescent="0.3">
      <c r="A656" s="625" t="s">
        <v>535</v>
      </c>
      <c r="B656" s="626" t="s">
        <v>5557</v>
      </c>
      <c r="C656" s="626" t="s">
        <v>5462</v>
      </c>
      <c r="D656" s="626" t="s">
        <v>6037</v>
      </c>
      <c r="E656" s="626" t="s">
        <v>6038</v>
      </c>
      <c r="F656" s="629">
        <v>37</v>
      </c>
      <c r="G656" s="629">
        <v>33004</v>
      </c>
      <c r="H656" s="629">
        <v>1</v>
      </c>
      <c r="I656" s="629">
        <v>892</v>
      </c>
      <c r="J656" s="629"/>
      <c r="K656" s="629"/>
      <c r="L656" s="629"/>
      <c r="M656" s="629"/>
      <c r="N656" s="629"/>
      <c r="O656" s="629"/>
      <c r="P656" s="642"/>
      <c r="Q656" s="630"/>
    </row>
    <row r="657" spans="1:17" ht="14.4" customHeight="1" x14ac:dyDescent="0.3">
      <c r="A657" s="625" t="s">
        <v>535</v>
      </c>
      <c r="B657" s="626" t="s">
        <v>5557</v>
      </c>
      <c r="C657" s="626" t="s">
        <v>5462</v>
      </c>
      <c r="D657" s="626" t="s">
        <v>6318</v>
      </c>
      <c r="E657" s="626" t="s">
        <v>6319</v>
      </c>
      <c r="F657" s="629">
        <v>108</v>
      </c>
      <c r="G657" s="629">
        <v>1006560</v>
      </c>
      <c r="H657" s="629">
        <v>1</v>
      </c>
      <c r="I657" s="629">
        <v>9320</v>
      </c>
      <c r="J657" s="629">
        <v>129</v>
      </c>
      <c r="K657" s="629">
        <v>1202280</v>
      </c>
      <c r="L657" s="629">
        <v>1.1944444444444444</v>
      </c>
      <c r="M657" s="629">
        <v>9320</v>
      </c>
      <c r="N657" s="629">
        <v>53</v>
      </c>
      <c r="O657" s="629">
        <v>493960</v>
      </c>
      <c r="P657" s="642">
        <v>0.49074074074074076</v>
      </c>
      <c r="Q657" s="630">
        <v>9320</v>
      </c>
    </row>
    <row r="658" spans="1:17" ht="14.4" customHeight="1" x14ac:dyDescent="0.3">
      <c r="A658" s="625" t="s">
        <v>535</v>
      </c>
      <c r="B658" s="626" t="s">
        <v>5557</v>
      </c>
      <c r="C658" s="626" t="s">
        <v>5462</v>
      </c>
      <c r="D658" s="626" t="s">
        <v>6039</v>
      </c>
      <c r="E658" s="626" t="s">
        <v>6040</v>
      </c>
      <c r="F658" s="629">
        <v>5</v>
      </c>
      <c r="G658" s="629">
        <v>8330</v>
      </c>
      <c r="H658" s="629">
        <v>1</v>
      </c>
      <c r="I658" s="629">
        <v>1666</v>
      </c>
      <c r="J658" s="629"/>
      <c r="K658" s="629"/>
      <c r="L658" s="629"/>
      <c r="M658" s="629"/>
      <c r="N658" s="629"/>
      <c r="O658" s="629"/>
      <c r="P658" s="642"/>
      <c r="Q658" s="630"/>
    </row>
    <row r="659" spans="1:17" ht="14.4" customHeight="1" x14ac:dyDescent="0.3">
      <c r="A659" s="625" t="s">
        <v>535</v>
      </c>
      <c r="B659" s="626" t="s">
        <v>5557</v>
      </c>
      <c r="C659" s="626" t="s">
        <v>5462</v>
      </c>
      <c r="D659" s="626" t="s">
        <v>6041</v>
      </c>
      <c r="E659" s="626" t="s">
        <v>6042</v>
      </c>
      <c r="F659" s="629">
        <v>66</v>
      </c>
      <c r="G659" s="629">
        <v>11286</v>
      </c>
      <c r="H659" s="629">
        <v>1</v>
      </c>
      <c r="I659" s="629">
        <v>171</v>
      </c>
      <c r="J659" s="629"/>
      <c r="K659" s="629"/>
      <c r="L659" s="629"/>
      <c r="M659" s="629"/>
      <c r="N659" s="629"/>
      <c r="O659" s="629"/>
      <c r="P659" s="642"/>
      <c r="Q659" s="630"/>
    </row>
    <row r="660" spans="1:17" ht="14.4" customHeight="1" x14ac:dyDescent="0.3">
      <c r="A660" s="625" t="s">
        <v>535</v>
      </c>
      <c r="B660" s="626" t="s">
        <v>5557</v>
      </c>
      <c r="C660" s="626" t="s">
        <v>5462</v>
      </c>
      <c r="D660" s="626" t="s">
        <v>6043</v>
      </c>
      <c r="E660" s="626" t="s">
        <v>6044</v>
      </c>
      <c r="F660" s="629">
        <v>200</v>
      </c>
      <c r="G660" s="629">
        <v>5800</v>
      </c>
      <c r="H660" s="629">
        <v>1</v>
      </c>
      <c r="I660" s="629">
        <v>29</v>
      </c>
      <c r="J660" s="629"/>
      <c r="K660" s="629"/>
      <c r="L660" s="629"/>
      <c r="M660" s="629"/>
      <c r="N660" s="629"/>
      <c r="O660" s="629"/>
      <c r="P660" s="642"/>
      <c r="Q660" s="630"/>
    </row>
    <row r="661" spans="1:17" ht="14.4" customHeight="1" x14ac:dyDescent="0.3">
      <c r="A661" s="625" t="s">
        <v>535</v>
      </c>
      <c r="B661" s="626" t="s">
        <v>5557</v>
      </c>
      <c r="C661" s="626" t="s">
        <v>5462</v>
      </c>
      <c r="D661" s="626" t="s">
        <v>6045</v>
      </c>
      <c r="E661" s="626" t="s">
        <v>6046</v>
      </c>
      <c r="F661" s="629">
        <v>200</v>
      </c>
      <c r="G661" s="629">
        <v>11200</v>
      </c>
      <c r="H661" s="629">
        <v>1</v>
      </c>
      <c r="I661" s="629">
        <v>56</v>
      </c>
      <c r="J661" s="629"/>
      <c r="K661" s="629"/>
      <c r="L661" s="629"/>
      <c r="M661" s="629"/>
      <c r="N661" s="629"/>
      <c r="O661" s="629"/>
      <c r="P661" s="642"/>
      <c r="Q661" s="630"/>
    </row>
    <row r="662" spans="1:17" ht="14.4" customHeight="1" x14ac:dyDescent="0.3">
      <c r="A662" s="625" t="s">
        <v>535</v>
      </c>
      <c r="B662" s="626" t="s">
        <v>5557</v>
      </c>
      <c r="C662" s="626" t="s">
        <v>5462</v>
      </c>
      <c r="D662" s="626" t="s">
        <v>6047</v>
      </c>
      <c r="E662" s="626" t="s">
        <v>6048</v>
      </c>
      <c r="F662" s="629">
        <v>200</v>
      </c>
      <c r="G662" s="629">
        <v>5800</v>
      </c>
      <c r="H662" s="629">
        <v>1</v>
      </c>
      <c r="I662" s="629">
        <v>29</v>
      </c>
      <c r="J662" s="629"/>
      <c r="K662" s="629"/>
      <c r="L662" s="629"/>
      <c r="M662" s="629"/>
      <c r="N662" s="629"/>
      <c r="O662" s="629"/>
      <c r="P662" s="642"/>
      <c r="Q662" s="630"/>
    </row>
    <row r="663" spans="1:17" ht="14.4" customHeight="1" x14ac:dyDescent="0.3">
      <c r="A663" s="625" t="s">
        <v>535</v>
      </c>
      <c r="B663" s="626" t="s">
        <v>5557</v>
      </c>
      <c r="C663" s="626" t="s">
        <v>5462</v>
      </c>
      <c r="D663" s="626" t="s">
        <v>6049</v>
      </c>
      <c r="E663" s="626" t="s">
        <v>6050</v>
      </c>
      <c r="F663" s="629">
        <v>200</v>
      </c>
      <c r="G663" s="629">
        <v>4600</v>
      </c>
      <c r="H663" s="629">
        <v>1</v>
      </c>
      <c r="I663" s="629">
        <v>23</v>
      </c>
      <c r="J663" s="629"/>
      <c r="K663" s="629"/>
      <c r="L663" s="629"/>
      <c r="M663" s="629"/>
      <c r="N663" s="629"/>
      <c r="O663" s="629"/>
      <c r="P663" s="642"/>
      <c r="Q663" s="630"/>
    </row>
    <row r="664" spans="1:17" ht="14.4" customHeight="1" x14ac:dyDescent="0.3">
      <c r="A664" s="625" t="s">
        <v>535</v>
      </c>
      <c r="B664" s="626" t="s">
        <v>5557</v>
      </c>
      <c r="C664" s="626" t="s">
        <v>5462</v>
      </c>
      <c r="D664" s="626" t="s">
        <v>6051</v>
      </c>
      <c r="E664" s="626" t="s">
        <v>6052</v>
      </c>
      <c r="F664" s="629">
        <v>209</v>
      </c>
      <c r="G664" s="629">
        <v>12749</v>
      </c>
      <c r="H664" s="629">
        <v>1</v>
      </c>
      <c r="I664" s="629">
        <v>61</v>
      </c>
      <c r="J664" s="629"/>
      <c r="K664" s="629"/>
      <c r="L664" s="629"/>
      <c r="M664" s="629"/>
      <c r="N664" s="629"/>
      <c r="O664" s="629"/>
      <c r="P664" s="642"/>
      <c r="Q664" s="630"/>
    </row>
    <row r="665" spans="1:17" ht="14.4" customHeight="1" x14ac:dyDescent="0.3">
      <c r="A665" s="625" t="s">
        <v>535</v>
      </c>
      <c r="B665" s="626" t="s">
        <v>5557</v>
      </c>
      <c r="C665" s="626" t="s">
        <v>5462</v>
      </c>
      <c r="D665" s="626" t="s">
        <v>6053</v>
      </c>
      <c r="E665" s="626" t="s">
        <v>6054</v>
      </c>
      <c r="F665" s="629">
        <v>191</v>
      </c>
      <c r="G665" s="629">
        <v>13561</v>
      </c>
      <c r="H665" s="629">
        <v>1</v>
      </c>
      <c r="I665" s="629">
        <v>71</v>
      </c>
      <c r="J665" s="629"/>
      <c r="K665" s="629"/>
      <c r="L665" s="629"/>
      <c r="M665" s="629"/>
      <c r="N665" s="629"/>
      <c r="O665" s="629"/>
      <c r="P665" s="642"/>
      <c r="Q665" s="630"/>
    </row>
    <row r="666" spans="1:17" ht="14.4" customHeight="1" x14ac:dyDescent="0.3">
      <c r="A666" s="625" t="s">
        <v>535</v>
      </c>
      <c r="B666" s="626" t="s">
        <v>5557</v>
      </c>
      <c r="C666" s="626" t="s">
        <v>5462</v>
      </c>
      <c r="D666" s="626" t="s">
        <v>6055</v>
      </c>
      <c r="E666" s="626" t="s">
        <v>6056</v>
      </c>
      <c r="F666" s="629">
        <v>2</v>
      </c>
      <c r="G666" s="629">
        <v>478</v>
      </c>
      <c r="H666" s="629">
        <v>1</v>
      </c>
      <c r="I666" s="629">
        <v>239</v>
      </c>
      <c r="J666" s="629"/>
      <c r="K666" s="629"/>
      <c r="L666" s="629"/>
      <c r="M666" s="629"/>
      <c r="N666" s="629"/>
      <c r="O666" s="629"/>
      <c r="P666" s="642"/>
      <c r="Q666" s="630"/>
    </row>
    <row r="667" spans="1:17" ht="14.4" customHeight="1" x14ac:dyDescent="0.3">
      <c r="A667" s="625" t="s">
        <v>535</v>
      </c>
      <c r="B667" s="626" t="s">
        <v>5557</v>
      </c>
      <c r="C667" s="626" t="s">
        <v>5462</v>
      </c>
      <c r="D667" s="626" t="s">
        <v>6057</v>
      </c>
      <c r="E667" s="626" t="s">
        <v>6058</v>
      </c>
      <c r="F667" s="629">
        <v>0</v>
      </c>
      <c r="G667" s="629">
        <v>0</v>
      </c>
      <c r="H667" s="629"/>
      <c r="I667" s="629"/>
      <c r="J667" s="629">
        <v>0</v>
      </c>
      <c r="K667" s="629">
        <v>0</v>
      </c>
      <c r="L667" s="629"/>
      <c r="M667" s="629"/>
      <c r="N667" s="629">
        <v>0</v>
      </c>
      <c r="O667" s="629">
        <v>0</v>
      </c>
      <c r="P667" s="642"/>
      <c r="Q667" s="630"/>
    </row>
    <row r="668" spans="1:17" ht="14.4" customHeight="1" x14ac:dyDescent="0.3">
      <c r="A668" s="625" t="s">
        <v>535</v>
      </c>
      <c r="B668" s="626" t="s">
        <v>5557</v>
      </c>
      <c r="C668" s="626" t="s">
        <v>5462</v>
      </c>
      <c r="D668" s="626" t="s">
        <v>6059</v>
      </c>
      <c r="E668" s="626" t="s">
        <v>6060</v>
      </c>
      <c r="F668" s="629">
        <v>1010</v>
      </c>
      <c r="G668" s="629">
        <v>0</v>
      </c>
      <c r="H668" s="629"/>
      <c r="I668" s="629">
        <v>0</v>
      </c>
      <c r="J668" s="629">
        <v>1086</v>
      </c>
      <c r="K668" s="629">
        <v>0</v>
      </c>
      <c r="L668" s="629"/>
      <c r="M668" s="629">
        <v>0</v>
      </c>
      <c r="N668" s="629">
        <v>773</v>
      </c>
      <c r="O668" s="629">
        <v>0</v>
      </c>
      <c r="P668" s="642"/>
      <c r="Q668" s="630">
        <v>0</v>
      </c>
    </row>
    <row r="669" spans="1:17" ht="14.4" customHeight="1" x14ac:dyDescent="0.3">
      <c r="A669" s="625" t="s">
        <v>535</v>
      </c>
      <c r="B669" s="626" t="s">
        <v>5557</v>
      </c>
      <c r="C669" s="626" t="s">
        <v>5462</v>
      </c>
      <c r="D669" s="626" t="s">
        <v>6061</v>
      </c>
      <c r="E669" s="626" t="s">
        <v>6062</v>
      </c>
      <c r="F669" s="629">
        <v>441</v>
      </c>
      <c r="G669" s="629">
        <v>0</v>
      </c>
      <c r="H669" s="629"/>
      <c r="I669" s="629">
        <v>0</v>
      </c>
      <c r="J669" s="629">
        <v>239</v>
      </c>
      <c r="K669" s="629">
        <v>0</v>
      </c>
      <c r="L669" s="629"/>
      <c r="M669" s="629">
        <v>0</v>
      </c>
      <c r="N669" s="629">
        <v>452</v>
      </c>
      <c r="O669" s="629">
        <v>0</v>
      </c>
      <c r="P669" s="642"/>
      <c r="Q669" s="630">
        <v>0</v>
      </c>
    </row>
    <row r="670" spans="1:17" ht="14.4" customHeight="1" x14ac:dyDescent="0.3">
      <c r="A670" s="625" t="s">
        <v>535</v>
      </c>
      <c r="B670" s="626" t="s">
        <v>5557</v>
      </c>
      <c r="C670" s="626" t="s">
        <v>5462</v>
      </c>
      <c r="D670" s="626" t="s">
        <v>5530</v>
      </c>
      <c r="E670" s="626" t="s">
        <v>5531</v>
      </c>
      <c r="F670" s="629">
        <v>4</v>
      </c>
      <c r="G670" s="629">
        <v>0</v>
      </c>
      <c r="H670" s="629"/>
      <c r="I670" s="629">
        <v>0</v>
      </c>
      <c r="J670" s="629">
        <v>21</v>
      </c>
      <c r="K670" s="629">
        <v>0</v>
      </c>
      <c r="L670" s="629"/>
      <c r="M670" s="629">
        <v>0</v>
      </c>
      <c r="N670" s="629">
        <v>7</v>
      </c>
      <c r="O670" s="629">
        <v>0</v>
      </c>
      <c r="P670" s="642"/>
      <c r="Q670" s="630">
        <v>0</v>
      </c>
    </row>
    <row r="671" spans="1:17" ht="14.4" customHeight="1" x14ac:dyDescent="0.3">
      <c r="A671" s="625" t="s">
        <v>535</v>
      </c>
      <c r="B671" s="626" t="s">
        <v>5557</v>
      </c>
      <c r="C671" s="626" t="s">
        <v>5462</v>
      </c>
      <c r="D671" s="626" t="s">
        <v>6320</v>
      </c>
      <c r="E671" s="626" t="s">
        <v>6321</v>
      </c>
      <c r="F671" s="629">
        <v>8</v>
      </c>
      <c r="G671" s="629">
        <v>0</v>
      </c>
      <c r="H671" s="629"/>
      <c r="I671" s="629">
        <v>0</v>
      </c>
      <c r="J671" s="629">
        <v>11</v>
      </c>
      <c r="K671" s="629">
        <v>0</v>
      </c>
      <c r="L671" s="629"/>
      <c r="M671" s="629">
        <v>0</v>
      </c>
      <c r="N671" s="629">
        <v>7</v>
      </c>
      <c r="O671" s="629">
        <v>0</v>
      </c>
      <c r="P671" s="642"/>
      <c r="Q671" s="630">
        <v>0</v>
      </c>
    </row>
    <row r="672" spans="1:17" ht="14.4" customHeight="1" x14ac:dyDescent="0.3">
      <c r="A672" s="625" t="s">
        <v>535</v>
      </c>
      <c r="B672" s="626" t="s">
        <v>5557</v>
      </c>
      <c r="C672" s="626" t="s">
        <v>5462</v>
      </c>
      <c r="D672" s="626" t="s">
        <v>6322</v>
      </c>
      <c r="E672" s="626" t="s">
        <v>6321</v>
      </c>
      <c r="F672" s="629">
        <v>6</v>
      </c>
      <c r="G672" s="629">
        <v>0</v>
      </c>
      <c r="H672" s="629"/>
      <c r="I672" s="629">
        <v>0</v>
      </c>
      <c r="J672" s="629">
        <v>9</v>
      </c>
      <c r="K672" s="629">
        <v>0</v>
      </c>
      <c r="L672" s="629"/>
      <c r="M672" s="629">
        <v>0</v>
      </c>
      <c r="N672" s="629">
        <v>10</v>
      </c>
      <c r="O672" s="629">
        <v>0</v>
      </c>
      <c r="P672" s="642"/>
      <c r="Q672" s="630">
        <v>0</v>
      </c>
    </row>
    <row r="673" spans="1:17" ht="14.4" customHeight="1" x14ac:dyDescent="0.3">
      <c r="A673" s="625" t="s">
        <v>535</v>
      </c>
      <c r="B673" s="626" t="s">
        <v>5557</v>
      </c>
      <c r="C673" s="626" t="s">
        <v>5462</v>
      </c>
      <c r="D673" s="626" t="s">
        <v>6323</v>
      </c>
      <c r="E673" s="626" t="s">
        <v>6324</v>
      </c>
      <c r="F673" s="629">
        <v>1</v>
      </c>
      <c r="G673" s="629">
        <v>0</v>
      </c>
      <c r="H673" s="629"/>
      <c r="I673" s="629">
        <v>0</v>
      </c>
      <c r="J673" s="629">
        <v>1</v>
      </c>
      <c r="K673" s="629">
        <v>0</v>
      </c>
      <c r="L673" s="629"/>
      <c r="M673" s="629">
        <v>0</v>
      </c>
      <c r="N673" s="629">
        <v>1</v>
      </c>
      <c r="O673" s="629">
        <v>0</v>
      </c>
      <c r="P673" s="642"/>
      <c r="Q673" s="630">
        <v>0</v>
      </c>
    </row>
    <row r="674" spans="1:17" ht="14.4" customHeight="1" x14ac:dyDescent="0.3">
      <c r="A674" s="625" t="s">
        <v>535</v>
      </c>
      <c r="B674" s="626" t="s">
        <v>5557</v>
      </c>
      <c r="C674" s="626" t="s">
        <v>5462</v>
      </c>
      <c r="D674" s="626" t="s">
        <v>6325</v>
      </c>
      <c r="E674" s="626" t="s">
        <v>6326</v>
      </c>
      <c r="F674" s="629"/>
      <c r="G674" s="629"/>
      <c r="H674" s="629"/>
      <c r="I674" s="629"/>
      <c r="J674" s="629">
        <v>1</v>
      </c>
      <c r="K674" s="629">
        <v>0</v>
      </c>
      <c r="L674" s="629"/>
      <c r="M674" s="629">
        <v>0</v>
      </c>
      <c r="N674" s="629">
        <v>2</v>
      </c>
      <c r="O674" s="629">
        <v>0</v>
      </c>
      <c r="P674" s="642"/>
      <c r="Q674" s="630">
        <v>0</v>
      </c>
    </row>
    <row r="675" spans="1:17" ht="14.4" customHeight="1" x14ac:dyDescent="0.3">
      <c r="A675" s="625" t="s">
        <v>535</v>
      </c>
      <c r="B675" s="626" t="s">
        <v>5557</v>
      </c>
      <c r="C675" s="626" t="s">
        <v>5462</v>
      </c>
      <c r="D675" s="626" t="s">
        <v>6327</v>
      </c>
      <c r="E675" s="626" t="s">
        <v>6321</v>
      </c>
      <c r="F675" s="629">
        <v>6</v>
      </c>
      <c r="G675" s="629">
        <v>0</v>
      </c>
      <c r="H675" s="629"/>
      <c r="I675" s="629">
        <v>0</v>
      </c>
      <c r="J675" s="629">
        <v>7</v>
      </c>
      <c r="K675" s="629">
        <v>0</v>
      </c>
      <c r="L675" s="629"/>
      <c r="M675" s="629">
        <v>0</v>
      </c>
      <c r="N675" s="629">
        <v>4</v>
      </c>
      <c r="O675" s="629">
        <v>0</v>
      </c>
      <c r="P675" s="642"/>
      <c r="Q675" s="630">
        <v>0</v>
      </c>
    </row>
    <row r="676" spans="1:17" ht="14.4" customHeight="1" x14ac:dyDescent="0.3">
      <c r="A676" s="625" t="s">
        <v>535</v>
      </c>
      <c r="B676" s="626" t="s">
        <v>5557</v>
      </c>
      <c r="C676" s="626" t="s">
        <v>5462</v>
      </c>
      <c r="D676" s="626" t="s">
        <v>6328</v>
      </c>
      <c r="E676" s="626" t="s">
        <v>6321</v>
      </c>
      <c r="F676" s="629">
        <v>5</v>
      </c>
      <c r="G676" s="629">
        <v>0</v>
      </c>
      <c r="H676" s="629"/>
      <c r="I676" s="629">
        <v>0</v>
      </c>
      <c r="J676" s="629">
        <v>3</v>
      </c>
      <c r="K676" s="629">
        <v>0</v>
      </c>
      <c r="L676" s="629"/>
      <c r="M676" s="629">
        <v>0</v>
      </c>
      <c r="N676" s="629">
        <v>6</v>
      </c>
      <c r="O676" s="629">
        <v>0</v>
      </c>
      <c r="P676" s="642"/>
      <c r="Q676" s="630">
        <v>0</v>
      </c>
    </row>
    <row r="677" spans="1:17" ht="14.4" customHeight="1" x14ac:dyDescent="0.3">
      <c r="A677" s="625" t="s">
        <v>535</v>
      </c>
      <c r="B677" s="626" t="s">
        <v>5557</v>
      </c>
      <c r="C677" s="626" t="s">
        <v>5462</v>
      </c>
      <c r="D677" s="626" t="s">
        <v>6065</v>
      </c>
      <c r="E677" s="626" t="s">
        <v>6066</v>
      </c>
      <c r="F677" s="629"/>
      <c r="G677" s="629"/>
      <c r="H677" s="629"/>
      <c r="I677" s="629"/>
      <c r="J677" s="629"/>
      <c r="K677" s="629"/>
      <c r="L677" s="629"/>
      <c r="M677" s="629"/>
      <c r="N677" s="629">
        <v>1</v>
      </c>
      <c r="O677" s="629">
        <v>0</v>
      </c>
      <c r="P677" s="642"/>
      <c r="Q677" s="630">
        <v>0</v>
      </c>
    </row>
    <row r="678" spans="1:17" ht="14.4" customHeight="1" x14ac:dyDescent="0.3">
      <c r="A678" s="625" t="s">
        <v>535</v>
      </c>
      <c r="B678" s="626" t="s">
        <v>5557</v>
      </c>
      <c r="C678" s="626" t="s">
        <v>5462</v>
      </c>
      <c r="D678" s="626" t="s">
        <v>6067</v>
      </c>
      <c r="E678" s="626" t="s">
        <v>5507</v>
      </c>
      <c r="F678" s="629">
        <v>14</v>
      </c>
      <c r="G678" s="629">
        <v>0</v>
      </c>
      <c r="H678" s="629"/>
      <c r="I678" s="629">
        <v>0</v>
      </c>
      <c r="J678" s="629"/>
      <c r="K678" s="629"/>
      <c r="L678" s="629"/>
      <c r="M678" s="629"/>
      <c r="N678" s="629"/>
      <c r="O678" s="629"/>
      <c r="P678" s="642"/>
      <c r="Q678" s="630"/>
    </row>
    <row r="679" spans="1:17" ht="14.4" customHeight="1" x14ac:dyDescent="0.3">
      <c r="A679" s="625" t="s">
        <v>535</v>
      </c>
      <c r="B679" s="626" t="s">
        <v>5557</v>
      </c>
      <c r="C679" s="626" t="s">
        <v>5462</v>
      </c>
      <c r="D679" s="626" t="s">
        <v>6068</v>
      </c>
      <c r="E679" s="626" t="s">
        <v>6069</v>
      </c>
      <c r="F679" s="629">
        <v>28</v>
      </c>
      <c r="G679" s="629">
        <v>0</v>
      </c>
      <c r="H679" s="629"/>
      <c r="I679" s="629">
        <v>0</v>
      </c>
      <c r="J679" s="629"/>
      <c r="K679" s="629"/>
      <c r="L679" s="629"/>
      <c r="M679" s="629"/>
      <c r="N679" s="629"/>
      <c r="O679" s="629"/>
      <c r="P679" s="642"/>
      <c r="Q679" s="630"/>
    </row>
    <row r="680" spans="1:17" ht="14.4" customHeight="1" x14ac:dyDescent="0.3">
      <c r="A680" s="625" t="s">
        <v>535</v>
      </c>
      <c r="B680" s="626" t="s">
        <v>5557</v>
      </c>
      <c r="C680" s="626" t="s">
        <v>5462</v>
      </c>
      <c r="D680" s="626" t="s">
        <v>6070</v>
      </c>
      <c r="E680" s="626" t="s">
        <v>5507</v>
      </c>
      <c r="F680" s="629">
        <v>51</v>
      </c>
      <c r="G680" s="629">
        <v>0</v>
      </c>
      <c r="H680" s="629"/>
      <c r="I680" s="629">
        <v>0</v>
      </c>
      <c r="J680" s="629"/>
      <c r="K680" s="629"/>
      <c r="L680" s="629"/>
      <c r="M680" s="629"/>
      <c r="N680" s="629"/>
      <c r="O680" s="629"/>
      <c r="P680" s="642"/>
      <c r="Q680" s="630"/>
    </row>
    <row r="681" spans="1:17" ht="14.4" customHeight="1" x14ac:dyDescent="0.3">
      <c r="A681" s="625" t="s">
        <v>535</v>
      </c>
      <c r="B681" s="626" t="s">
        <v>5557</v>
      </c>
      <c r="C681" s="626" t="s">
        <v>5462</v>
      </c>
      <c r="D681" s="626" t="s">
        <v>6329</v>
      </c>
      <c r="E681" s="626" t="s">
        <v>6321</v>
      </c>
      <c r="F681" s="629">
        <v>1</v>
      </c>
      <c r="G681" s="629">
        <v>0</v>
      </c>
      <c r="H681" s="629"/>
      <c r="I681" s="629">
        <v>0</v>
      </c>
      <c r="J681" s="629">
        <v>1</v>
      </c>
      <c r="K681" s="629">
        <v>0</v>
      </c>
      <c r="L681" s="629"/>
      <c r="M681" s="629">
        <v>0</v>
      </c>
      <c r="N681" s="629">
        <v>2</v>
      </c>
      <c r="O681" s="629">
        <v>0</v>
      </c>
      <c r="P681" s="642"/>
      <c r="Q681" s="630">
        <v>0</v>
      </c>
    </row>
    <row r="682" spans="1:17" ht="14.4" customHeight="1" x14ac:dyDescent="0.3">
      <c r="A682" s="625" t="s">
        <v>535</v>
      </c>
      <c r="B682" s="626" t="s">
        <v>6330</v>
      </c>
      <c r="C682" s="626" t="s">
        <v>5462</v>
      </c>
      <c r="D682" s="626" t="s">
        <v>5469</v>
      </c>
      <c r="E682" s="626" t="s">
        <v>5470</v>
      </c>
      <c r="F682" s="629"/>
      <c r="G682" s="629"/>
      <c r="H682" s="629"/>
      <c r="I682" s="629"/>
      <c r="J682" s="629"/>
      <c r="K682" s="629"/>
      <c r="L682" s="629"/>
      <c r="M682" s="629"/>
      <c r="N682" s="629">
        <v>3</v>
      </c>
      <c r="O682" s="629">
        <v>243</v>
      </c>
      <c r="P682" s="642"/>
      <c r="Q682" s="630">
        <v>81</v>
      </c>
    </row>
    <row r="683" spans="1:17" ht="14.4" customHeight="1" x14ac:dyDescent="0.3">
      <c r="A683" s="625" t="s">
        <v>535</v>
      </c>
      <c r="B683" s="626" t="s">
        <v>6330</v>
      </c>
      <c r="C683" s="626" t="s">
        <v>5462</v>
      </c>
      <c r="D683" s="626" t="s">
        <v>6331</v>
      </c>
      <c r="E683" s="626" t="s">
        <v>6332</v>
      </c>
      <c r="F683" s="629"/>
      <c r="G683" s="629"/>
      <c r="H683" s="629"/>
      <c r="I683" s="629"/>
      <c r="J683" s="629">
        <v>1</v>
      </c>
      <c r="K683" s="629">
        <v>1647</v>
      </c>
      <c r="L683" s="629"/>
      <c r="M683" s="629">
        <v>1647</v>
      </c>
      <c r="N683" s="629">
        <v>1</v>
      </c>
      <c r="O683" s="629">
        <v>1653</v>
      </c>
      <c r="P683" s="642"/>
      <c r="Q683" s="630">
        <v>1653</v>
      </c>
    </row>
    <row r="684" spans="1:17" ht="14.4" customHeight="1" x14ac:dyDescent="0.3">
      <c r="A684" s="625" t="s">
        <v>535</v>
      </c>
      <c r="B684" s="626" t="s">
        <v>6330</v>
      </c>
      <c r="C684" s="626" t="s">
        <v>5462</v>
      </c>
      <c r="D684" s="626" t="s">
        <v>5603</v>
      </c>
      <c r="E684" s="626" t="s">
        <v>5604</v>
      </c>
      <c r="F684" s="629"/>
      <c r="G684" s="629"/>
      <c r="H684" s="629"/>
      <c r="I684" s="629"/>
      <c r="J684" s="629">
        <v>1</v>
      </c>
      <c r="K684" s="629">
        <v>3966</v>
      </c>
      <c r="L684" s="629"/>
      <c r="M684" s="629">
        <v>3966</v>
      </c>
      <c r="N684" s="629"/>
      <c r="O684" s="629"/>
      <c r="P684" s="642"/>
      <c r="Q684" s="630"/>
    </row>
    <row r="685" spans="1:17" ht="14.4" customHeight="1" x14ac:dyDescent="0.3">
      <c r="A685" s="625" t="s">
        <v>535</v>
      </c>
      <c r="B685" s="626" t="s">
        <v>6330</v>
      </c>
      <c r="C685" s="626" t="s">
        <v>5462</v>
      </c>
      <c r="D685" s="626" t="s">
        <v>6333</v>
      </c>
      <c r="E685" s="626" t="s">
        <v>6334</v>
      </c>
      <c r="F685" s="629"/>
      <c r="G685" s="629"/>
      <c r="H685" s="629"/>
      <c r="I685" s="629"/>
      <c r="J685" s="629"/>
      <c r="K685" s="629"/>
      <c r="L685" s="629"/>
      <c r="M685" s="629"/>
      <c r="N685" s="629">
        <v>2</v>
      </c>
      <c r="O685" s="629">
        <v>9898</v>
      </c>
      <c r="P685" s="642"/>
      <c r="Q685" s="630">
        <v>4949</v>
      </c>
    </row>
    <row r="686" spans="1:17" ht="14.4" customHeight="1" x14ac:dyDescent="0.3">
      <c r="A686" s="625" t="s">
        <v>535</v>
      </c>
      <c r="B686" s="626" t="s">
        <v>6330</v>
      </c>
      <c r="C686" s="626" t="s">
        <v>5462</v>
      </c>
      <c r="D686" s="626" t="s">
        <v>6335</v>
      </c>
      <c r="E686" s="626" t="s">
        <v>6336</v>
      </c>
      <c r="F686" s="629"/>
      <c r="G686" s="629"/>
      <c r="H686" s="629"/>
      <c r="I686" s="629"/>
      <c r="J686" s="629">
        <v>1</v>
      </c>
      <c r="K686" s="629">
        <v>349</v>
      </c>
      <c r="L686" s="629"/>
      <c r="M686" s="629">
        <v>349</v>
      </c>
      <c r="N686" s="629"/>
      <c r="O686" s="629"/>
      <c r="P686" s="642"/>
      <c r="Q686" s="630"/>
    </row>
    <row r="687" spans="1:17" ht="14.4" customHeight="1" x14ac:dyDescent="0.3">
      <c r="A687" s="625" t="s">
        <v>535</v>
      </c>
      <c r="B687" s="626" t="s">
        <v>6330</v>
      </c>
      <c r="C687" s="626" t="s">
        <v>5462</v>
      </c>
      <c r="D687" s="626" t="s">
        <v>5605</v>
      </c>
      <c r="E687" s="626" t="s">
        <v>5606</v>
      </c>
      <c r="F687" s="629"/>
      <c r="G687" s="629"/>
      <c r="H687" s="629"/>
      <c r="I687" s="629"/>
      <c r="J687" s="629"/>
      <c r="K687" s="629"/>
      <c r="L687" s="629"/>
      <c r="M687" s="629"/>
      <c r="N687" s="629">
        <v>1</v>
      </c>
      <c r="O687" s="629">
        <v>1186</v>
      </c>
      <c r="P687" s="642"/>
      <c r="Q687" s="630">
        <v>1186</v>
      </c>
    </row>
    <row r="688" spans="1:17" ht="14.4" customHeight="1" x14ac:dyDescent="0.3">
      <c r="A688" s="625" t="s">
        <v>535</v>
      </c>
      <c r="B688" s="626" t="s">
        <v>6330</v>
      </c>
      <c r="C688" s="626" t="s">
        <v>5462</v>
      </c>
      <c r="D688" s="626" t="s">
        <v>6337</v>
      </c>
      <c r="E688" s="626" t="s">
        <v>6338</v>
      </c>
      <c r="F688" s="629"/>
      <c r="G688" s="629"/>
      <c r="H688" s="629"/>
      <c r="I688" s="629"/>
      <c r="J688" s="629"/>
      <c r="K688" s="629"/>
      <c r="L688" s="629"/>
      <c r="M688" s="629"/>
      <c r="N688" s="629">
        <v>2</v>
      </c>
      <c r="O688" s="629">
        <v>3592</v>
      </c>
      <c r="P688" s="642"/>
      <c r="Q688" s="630">
        <v>1796</v>
      </c>
    </row>
    <row r="689" spans="1:17" ht="14.4" customHeight="1" x14ac:dyDescent="0.3">
      <c r="A689" s="625" t="s">
        <v>535</v>
      </c>
      <c r="B689" s="626" t="s">
        <v>6330</v>
      </c>
      <c r="C689" s="626" t="s">
        <v>5462</v>
      </c>
      <c r="D689" s="626" t="s">
        <v>6339</v>
      </c>
      <c r="E689" s="626" t="s">
        <v>6340</v>
      </c>
      <c r="F689" s="629"/>
      <c r="G689" s="629"/>
      <c r="H689" s="629"/>
      <c r="I689" s="629"/>
      <c r="J689" s="629"/>
      <c r="K689" s="629"/>
      <c r="L689" s="629"/>
      <c r="M689" s="629"/>
      <c r="N689" s="629">
        <v>2</v>
      </c>
      <c r="O689" s="629">
        <v>1372</v>
      </c>
      <c r="P689" s="642"/>
      <c r="Q689" s="630">
        <v>686</v>
      </c>
    </row>
    <row r="690" spans="1:17" ht="14.4" customHeight="1" x14ac:dyDescent="0.3">
      <c r="A690" s="625" t="s">
        <v>535</v>
      </c>
      <c r="B690" s="626" t="s">
        <v>6330</v>
      </c>
      <c r="C690" s="626" t="s">
        <v>5462</v>
      </c>
      <c r="D690" s="626" t="s">
        <v>6341</v>
      </c>
      <c r="E690" s="626" t="s">
        <v>6342</v>
      </c>
      <c r="F690" s="629"/>
      <c r="G690" s="629"/>
      <c r="H690" s="629"/>
      <c r="I690" s="629"/>
      <c r="J690" s="629"/>
      <c r="K690" s="629"/>
      <c r="L690" s="629"/>
      <c r="M690" s="629"/>
      <c r="N690" s="629">
        <v>2</v>
      </c>
      <c r="O690" s="629">
        <v>3058</v>
      </c>
      <c r="P690" s="642"/>
      <c r="Q690" s="630">
        <v>1529</v>
      </c>
    </row>
    <row r="691" spans="1:17" ht="14.4" customHeight="1" x14ac:dyDescent="0.3">
      <c r="A691" s="625" t="s">
        <v>535</v>
      </c>
      <c r="B691" s="626" t="s">
        <v>6343</v>
      </c>
      <c r="C691" s="626" t="s">
        <v>5462</v>
      </c>
      <c r="D691" s="626" t="s">
        <v>6017</v>
      </c>
      <c r="E691" s="626" t="s">
        <v>6018</v>
      </c>
      <c r="F691" s="629"/>
      <c r="G691" s="629"/>
      <c r="H691" s="629"/>
      <c r="I691" s="629"/>
      <c r="J691" s="629"/>
      <c r="K691" s="629"/>
      <c r="L691" s="629"/>
      <c r="M691" s="629"/>
      <c r="N691" s="629">
        <v>328</v>
      </c>
      <c r="O691" s="629">
        <v>76096</v>
      </c>
      <c r="P691" s="642"/>
      <c r="Q691" s="630">
        <v>232</v>
      </c>
    </row>
    <row r="692" spans="1:17" ht="14.4" customHeight="1" x14ac:dyDescent="0.3">
      <c r="A692" s="625" t="s">
        <v>535</v>
      </c>
      <c r="B692" s="626" t="s">
        <v>6343</v>
      </c>
      <c r="C692" s="626" t="s">
        <v>5462</v>
      </c>
      <c r="D692" s="626" t="s">
        <v>6019</v>
      </c>
      <c r="E692" s="626" t="s">
        <v>6020</v>
      </c>
      <c r="F692" s="629"/>
      <c r="G692" s="629"/>
      <c r="H692" s="629"/>
      <c r="I692" s="629"/>
      <c r="J692" s="629"/>
      <c r="K692" s="629"/>
      <c r="L692" s="629"/>
      <c r="M692" s="629"/>
      <c r="N692" s="629">
        <v>308</v>
      </c>
      <c r="O692" s="629">
        <v>35728</v>
      </c>
      <c r="P692" s="642"/>
      <c r="Q692" s="630">
        <v>116</v>
      </c>
    </row>
    <row r="693" spans="1:17" ht="14.4" customHeight="1" x14ac:dyDescent="0.3">
      <c r="A693" s="625" t="s">
        <v>535</v>
      </c>
      <c r="B693" s="626" t="s">
        <v>6343</v>
      </c>
      <c r="C693" s="626" t="s">
        <v>5462</v>
      </c>
      <c r="D693" s="626" t="s">
        <v>6023</v>
      </c>
      <c r="E693" s="626" t="s">
        <v>6024</v>
      </c>
      <c r="F693" s="629"/>
      <c r="G693" s="629"/>
      <c r="H693" s="629"/>
      <c r="I693" s="629"/>
      <c r="J693" s="629"/>
      <c r="K693" s="629"/>
      <c r="L693" s="629"/>
      <c r="M693" s="629"/>
      <c r="N693" s="629">
        <v>168</v>
      </c>
      <c r="O693" s="629">
        <v>144480</v>
      </c>
      <c r="P693" s="642"/>
      <c r="Q693" s="630">
        <v>860</v>
      </c>
    </row>
    <row r="694" spans="1:17" ht="14.4" customHeight="1" x14ac:dyDescent="0.3">
      <c r="A694" s="625" t="s">
        <v>535</v>
      </c>
      <c r="B694" s="626" t="s">
        <v>6343</v>
      </c>
      <c r="C694" s="626" t="s">
        <v>5462</v>
      </c>
      <c r="D694" s="626" t="s">
        <v>6025</v>
      </c>
      <c r="E694" s="626" t="s">
        <v>6024</v>
      </c>
      <c r="F694" s="629"/>
      <c r="G694" s="629"/>
      <c r="H694" s="629"/>
      <c r="I694" s="629"/>
      <c r="J694" s="629"/>
      <c r="K694" s="629"/>
      <c r="L694" s="629"/>
      <c r="M694" s="629"/>
      <c r="N694" s="629">
        <v>3814</v>
      </c>
      <c r="O694" s="629">
        <v>3596602</v>
      </c>
      <c r="P694" s="642"/>
      <c r="Q694" s="630">
        <v>943</v>
      </c>
    </row>
    <row r="695" spans="1:17" ht="14.4" customHeight="1" x14ac:dyDescent="0.3">
      <c r="A695" s="625" t="s">
        <v>535</v>
      </c>
      <c r="B695" s="626" t="s">
        <v>6343</v>
      </c>
      <c r="C695" s="626" t="s">
        <v>5462</v>
      </c>
      <c r="D695" s="626" t="s">
        <v>6026</v>
      </c>
      <c r="E695" s="626" t="s">
        <v>6027</v>
      </c>
      <c r="F695" s="629"/>
      <c r="G695" s="629"/>
      <c r="H695" s="629"/>
      <c r="I695" s="629"/>
      <c r="J695" s="629"/>
      <c r="K695" s="629"/>
      <c r="L695" s="629"/>
      <c r="M695" s="629"/>
      <c r="N695" s="629">
        <v>3947</v>
      </c>
      <c r="O695" s="629">
        <v>323654</v>
      </c>
      <c r="P695" s="642"/>
      <c r="Q695" s="630">
        <v>82</v>
      </c>
    </row>
    <row r="696" spans="1:17" ht="14.4" customHeight="1" x14ac:dyDescent="0.3">
      <c r="A696" s="625" t="s">
        <v>535</v>
      </c>
      <c r="B696" s="626" t="s">
        <v>6343</v>
      </c>
      <c r="C696" s="626" t="s">
        <v>5462</v>
      </c>
      <c r="D696" s="626" t="s">
        <v>6028</v>
      </c>
      <c r="E696" s="626" t="s">
        <v>6029</v>
      </c>
      <c r="F696" s="629"/>
      <c r="G696" s="629"/>
      <c r="H696" s="629"/>
      <c r="I696" s="629"/>
      <c r="J696" s="629"/>
      <c r="K696" s="629"/>
      <c r="L696" s="629"/>
      <c r="M696" s="629"/>
      <c r="N696" s="629">
        <v>3969</v>
      </c>
      <c r="O696" s="629">
        <v>2079756</v>
      </c>
      <c r="P696" s="642"/>
      <c r="Q696" s="630">
        <v>524</v>
      </c>
    </row>
    <row r="697" spans="1:17" ht="14.4" customHeight="1" x14ac:dyDescent="0.3">
      <c r="A697" s="625" t="s">
        <v>535</v>
      </c>
      <c r="B697" s="626" t="s">
        <v>6343</v>
      </c>
      <c r="C697" s="626" t="s">
        <v>5462</v>
      </c>
      <c r="D697" s="626" t="s">
        <v>6030</v>
      </c>
      <c r="E697" s="626" t="s">
        <v>6031</v>
      </c>
      <c r="F697" s="629"/>
      <c r="G697" s="629"/>
      <c r="H697" s="629"/>
      <c r="I697" s="629"/>
      <c r="J697" s="629"/>
      <c r="K697" s="629"/>
      <c r="L697" s="629"/>
      <c r="M697" s="629"/>
      <c r="N697" s="629">
        <v>19</v>
      </c>
      <c r="O697" s="629">
        <v>6365</v>
      </c>
      <c r="P697" s="642"/>
      <c r="Q697" s="630">
        <v>335</v>
      </c>
    </row>
    <row r="698" spans="1:17" ht="14.4" customHeight="1" x14ac:dyDescent="0.3">
      <c r="A698" s="625" t="s">
        <v>535</v>
      </c>
      <c r="B698" s="626" t="s">
        <v>6343</v>
      </c>
      <c r="C698" s="626" t="s">
        <v>5462</v>
      </c>
      <c r="D698" s="626" t="s">
        <v>6032</v>
      </c>
      <c r="E698" s="626" t="s">
        <v>6033</v>
      </c>
      <c r="F698" s="629"/>
      <c r="G698" s="629"/>
      <c r="H698" s="629"/>
      <c r="I698" s="629"/>
      <c r="J698" s="629"/>
      <c r="K698" s="629"/>
      <c r="L698" s="629"/>
      <c r="M698" s="629"/>
      <c r="N698" s="629">
        <v>2</v>
      </c>
      <c r="O698" s="629">
        <v>1212</v>
      </c>
      <c r="P698" s="642"/>
      <c r="Q698" s="630">
        <v>606</v>
      </c>
    </row>
    <row r="699" spans="1:17" ht="14.4" customHeight="1" x14ac:dyDescent="0.3">
      <c r="A699" s="625" t="s">
        <v>535</v>
      </c>
      <c r="B699" s="626" t="s">
        <v>6343</v>
      </c>
      <c r="C699" s="626" t="s">
        <v>5462</v>
      </c>
      <c r="D699" s="626" t="s">
        <v>6035</v>
      </c>
      <c r="E699" s="626" t="s">
        <v>6036</v>
      </c>
      <c r="F699" s="629"/>
      <c r="G699" s="629"/>
      <c r="H699" s="629"/>
      <c r="I699" s="629"/>
      <c r="J699" s="629"/>
      <c r="K699" s="629"/>
      <c r="L699" s="629"/>
      <c r="M699" s="629"/>
      <c r="N699" s="629">
        <v>404</v>
      </c>
      <c r="O699" s="629">
        <v>156348</v>
      </c>
      <c r="P699" s="642"/>
      <c r="Q699" s="630">
        <v>387</v>
      </c>
    </row>
    <row r="700" spans="1:17" ht="14.4" customHeight="1" x14ac:dyDescent="0.3">
      <c r="A700" s="625" t="s">
        <v>535</v>
      </c>
      <c r="B700" s="626" t="s">
        <v>6343</v>
      </c>
      <c r="C700" s="626" t="s">
        <v>5462</v>
      </c>
      <c r="D700" s="626" t="s">
        <v>6037</v>
      </c>
      <c r="E700" s="626" t="s">
        <v>6038</v>
      </c>
      <c r="F700" s="629"/>
      <c r="G700" s="629"/>
      <c r="H700" s="629"/>
      <c r="I700" s="629"/>
      <c r="J700" s="629"/>
      <c r="K700" s="629"/>
      <c r="L700" s="629"/>
      <c r="M700" s="629"/>
      <c r="N700" s="629">
        <v>187</v>
      </c>
      <c r="O700" s="629">
        <v>167365</v>
      </c>
      <c r="P700" s="642"/>
      <c r="Q700" s="630">
        <v>895</v>
      </c>
    </row>
    <row r="701" spans="1:17" ht="14.4" customHeight="1" x14ac:dyDescent="0.3">
      <c r="A701" s="625" t="s">
        <v>535</v>
      </c>
      <c r="B701" s="626" t="s">
        <v>6343</v>
      </c>
      <c r="C701" s="626" t="s">
        <v>5462</v>
      </c>
      <c r="D701" s="626" t="s">
        <v>6039</v>
      </c>
      <c r="E701" s="626" t="s">
        <v>6040</v>
      </c>
      <c r="F701" s="629"/>
      <c r="G701" s="629"/>
      <c r="H701" s="629"/>
      <c r="I701" s="629"/>
      <c r="J701" s="629"/>
      <c r="K701" s="629"/>
      <c r="L701" s="629"/>
      <c r="M701" s="629"/>
      <c r="N701" s="629">
        <v>12</v>
      </c>
      <c r="O701" s="629">
        <v>20148</v>
      </c>
      <c r="P701" s="642"/>
      <c r="Q701" s="630">
        <v>1679</v>
      </c>
    </row>
    <row r="702" spans="1:17" ht="14.4" customHeight="1" x14ac:dyDescent="0.3">
      <c r="A702" s="625" t="s">
        <v>535</v>
      </c>
      <c r="B702" s="626" t="s">
        <v>6343</v>
      </c>
      <c r="C702" s="626" t="s">
        <v>5462</v>
      </c>
      <c r="D702" s="626" t="s">
        <v>6041</v>
      </c>
      <c r="E702" s="626" t="s">
        <v>6042</v>
      </c>
      <c r="F702" s="629"/>
      <c r="G702" s="629"/>
      <c r="H702" s="629"/>
      <c r="I702" s="629"/>
      <c r="J702" s="629"/>
      <c r="K702" s="629"/>
      <c r="L702" s="629"/>
      <c r="M702" s="629"/>
      <c r="N702" s="629">
        <v>351</v>
      </c>
      <c r="O702" s="629">
        <v>60372</v>
      </c>
      <c r="P702" s="642"/>
      <c r="Q702" s="630">
        <v>172</v>
      </c>
    </row>
    <row r="703" spans="1:17" ht="14.4" customHeight="1" x14ac:dyDescent="0.3">
      <c r="A703" s="625" t="s">
        <v>6344</v>
      </c>
      <c r="B703" s="626" t="s">
        <v>5461</v>
      </c>
      <c r="C703" s="626" t="s">
        <v>5462</v>
      </c>
      <c r="D703" s="626" t="s">
        <v>5485</v>
      </c>
      <c r="E703" s="626" t="s">
        <v>5486</v>
      </c>
      <c r="F703" s="629"/>
      <c r="G703" s="629"/>
      <c r="H703" s="629"/>
      <c r="I703" s="629"/>
      <c r="J703" s="629"/>
      <c r="K703" s="629"/>
      <c r="L703" s="629"/>
      <c r="M703" s="629"/>
      <c r="N703" s="629">
        <v>1</v>
      </c>
      <c r="O703" s="629">
        <v>980</v>
      </c>
      <c r="P703" s="642"/>
      <c r="Q703" s="630">
        <v>980</v>
      </c>
    </row>
    <row r="704" spans="1:17" ht="14.4" customHeight="1" x14ac:dyDescent="0.3">
      <c r="A704" s="625" t="s">
        <v>6344</v>
      </c>
      <c r="B704" s="626" t="s">
        <v>5499</v>
      </c>
      <c r="C704" s="626" t="s">
        <v>5462</v>
      </c>
      <c r="D704" s="626" t="s">
        <v>5485</v>
      </c>
      <c r="E704" s="626" t="s">
        <v>5486</v>
      </c>
      <c r="F704" s="629">
        <v>1</v>
      </c>
      <c r="G704" s="629">
        <v>976</v>
      </c>
      <c r="H704" s="629">
        <v>1</v>
      </c>
      <c r="I704" s="629">
        <v>976</v>
      </c>
      <c r="J704" s="629">
        <v>2</v>
      </c>
      <c r="K704" s="629">
        <v>1956</v>
      </c>
      <c r="L704" s="629">
        <v>2.0040983606557377</v>
      </c>
      <c r="M704" s="629">
        <v>978</v>
      </c>
      <c r="N704" s="629">
        <v>1</v>
      </c>
      <c r="O704" s="629">
        <v>980</v>
      </c>
      <c r="P704" s="642">
        <v>1.0040983606557377</v>
      </c>
      <c r="Q704" s="630">
        <v>980</v>
      </c>
    </row>
    <row r="705" spans="1:17" ht="14.4" customHeight="1" thickBot="1" x14ac:dyDescent="0.35">
      <c r="A705" s="631" t="s">
        <v>6344</v>
      </c>
      <c r="B705" s="632" t="s">
        <v>5499</v>
      </c>
      <c r="C705" s="632" t="s">
        <v>5462</v>
      </c>
      <c r="D705" s="632" t="s">
        <v>5526</v>
      </c>
      <c r="E705" s="632" t="s">
        <v>5527</v>
      </c>
      <c r="F705" s="635"/>
      <c r="G705" s="635"/>
      <c r="H705" s="635"/>
      <c r="I705" s="635"/>
      <c r="J705" s="635"/>
      <c r="K705" s="635"/>
      <c r="L705" s="635"/>
      <c r="M705" s="635"/>
      <c r="N705" s="635">
        <v>1</v>
      </c>
      <c r="O705" s="635">
        <v>116</v>
      </c>
      <c r="P705" s="643"/>
      <c r="Q705" s="636">
        <v>116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38" bestFit="1" customWidth="1"/>
    <col min="2" max="4" width="7.88671875" style="138" customWidth="1"/>
    <col min="5" max="5" width="7.88671875" style="143" customWidth="1"/>
    <col min="6" max="8" width="7.88671875" style="138" customWidth="1"/>
    <col min="9" max="9" width="7.88671875" style="144" customWidth="1"/>
    <col min="10" max="13" width="7.88671875" style="138" customWidth="1"/>
    <col min="14" max="16384" width="9.33203125" style="138"/>
  </cols>
  <sheetData>
    <row r="1" spans="1:47" ht="18.600000000000001" customHeight="1" thickBot="1" x14ac:dyDescent="0.4">
      <c r="A1" s="552" t="s">
        <v>225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</row>
    <row r="2" spans="1:47" ht="14.4" customHeight="1" thickBot="1" x14ac:dyDescent="0.4">
      <c r="A2" s="580" t="s">
        <v>297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</row>
    <row r="3" spans="1:47" ht="14.4" customHeight="1" thickBot="1" x14ac:dyDescent="0.35">
      <c r="A3" s="554" t="s">
        <v>139</v>
      </c>
      <c r="B3" s="516" t="s">
        <v>140</v>
      </c>
      <c r="C3" s="517"/>
      <c r="D3" s="517"/>
      <c r="E3" s="518"/>
      <c r="F3" s="516" t="s">
        <v>141</v>
      </c>
      <c r="G3" s="517"/>
      <c r="H3" s="517"/>
      <c r="I3" s="518"/>
      <c r="J3" s="220"/>
      <c r="K3" s="221"/>
      <c r="L3" s="220"/>
      <c r="M3" s="222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</row>
    <row r="4" spans="1:47" ht="14.4" customHeight="1" thickBot="1" x14ac:dyDescent="0.35">
      <c r="A4" s="555"/>
      <c r="B4" s="223">
        <v>2011</v>
      </c>
      <c r="C4" s="224">
        <v>2012</v>
      </c>
      <c r="D4" s="224">
        <v>2013</v>
      </c>
      <c r="E4" s="225" t="s">
        <v>5</v>
      </c>
      <c r="F4" s="224">
        <v>2011</v>
      </c>
      <c r="G4" s="224">
        <v>2012</v>
      </c>
      <c r="H4" s="224">
        <v>2013</v>
      </c>
      <c r="I4" s="225" t="s">
        <v>5</v>
      </c>
      <c r="J4" s="220"/>
      <c r="K4" s="220"/>
      <c r="L4" s="226" t="s">
        <v>142</v>
      </c>
      <c r="M4" s="227" t="s">
        <v>143</v>
      </c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</row>
    <row r="5" spans="1:47" ht="14.4" customHeight="1" x14ac:dyDescent="0.3">
      <c r="A5" s="215" t="s">
        <v>144</v>
      </c>
      <c r="B5" s="218">
        <v>2701.5949999999998</v>
      </c>
      <c r="C5" s="211">
        <v>3590.3560000000002</v>
      </c>
      <c r="D5" s="211">
        <v>2974.8879999999999</v>
      </c>
      <c r="E5" s="228">
        <v>1.1011598703728724</v>
      </c>
      <c r="F5" s="229">
        <v>281</v>
      </c>
      <c r="G5" s="211">
        <v>332</v>
      </c>
      <c r="H5" s="211">
        <v>273</v>
      </c>
      <c r="I5" s="230">
        <v>0.97153024911032027</v>
      </c>
      <c r="J5" s="220"/>
      <c r="K5" s="220"/>
      <c r="L5" s="8">
        <f>D5-B5</f>
        <v>273.29300000000012</v>
      </c>
      <c r="M5" s="9">
        <f>H5-F5</f>
        <v>-8</v>
      </c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</row>
    <row r="6" spans="1:47" ht="14.4" customHeight="1" x14ac:dyDescent="0.3">
      <c r="A6" s="216" t="s">
        <v>145</v>
      </c>
      <c r="B6" s="219">
        <v>221.75200000000001</v>
      </c>
      <c r="C6" s="210">
        <v>488.15300000000002</v>
      </c>
      <c r="D6" s="210">
        <v>381.99700000000001</v>
      </c>
      <c r="E6" s="231">
        <v>1.7226315884411414</v>
      </c>
      <c r="F6" s="232">
        <v>24</v>
      </c>
      <c r="G6" s="210">
        <v>46</v>
      </c>
      <c r="H6" s="210">
        <v>38</v>
      </c>
      <c r="I6" s="233">
        <v>1.5833333333333333</v>
      </c>
      <c r="J6" s="220"/>
      <c r="K6" s="220"/>
      <c r="L6" s="6">
        <f t="shared" ref="L6:L11" si="0">D6-B6</f>
        <v>160.245</v>
      </c>
      <c r="M6" s="7">
        <f t="shared" ref="M6:M12" si="1">H6-F6</f>
        <v>14</v>
      </c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</row>
    <row r="7" spans="1:47" ht="14.4" customHeight="1" x14ac:dyDescent="0.3">
      <c r="A7" s="216" t="s">
        <v>146</v>
      </c>
      <c r="B7" s="219">
        <v>755.66899999999998</v>
      </c>
      <c r="C7" s="210">
        <v>886.56</v>
      </c>
      <c r="D7" s="210">
        <v>991.66200000000003</v>
      </c>
      <c r="E7" s="231">
        <v>1.3122967860266863</v>
      </c>
      <c r="F7" s="232">
        <v>82</v>
      </c>
      <c r="G7" s="210">
        <v>85</v>
      </c>
      <c r="H7" s="210">
        <v>94</v>
      </c>
      <c r="I7" s="233">
        <v>1.1463414634146341</v>
      </c>
      <c r="J7" s="220"/>
      <c r="K7" s="220"/>
      <c r="L7" s="6">
        <f t="shared" si="0"/>
        <v>235.99300000000005</v>
      </c>
      <c r="M7" s="7">
        <f t="shared" si="1"/>
        <v>12</v>
      </c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</row>
    <row r="8" spans="1:47" ht="14.4" customHeight="1" x14ac:dyDescent="0.3">
      <c r="A8" s="216" t="s">
        <v>147</v>
      </c>
      <c r="B8" s="219">
        <v>154.27600000000001</v>
      </c>
      <c r="C8" s="210">
        <v>120.55200000000001</v>
      </c>
      <c r="D8" s="210">
        <v>89.691000000000003</v>
      </c>
      <c r="E8" s="231">
        <v>0.58136716015452827</v>
      </c>
      <c r="F8" s="232">
        <v>19</v>
      </c>
      <c r="G8" s="210">
        <v>11</v>
      </c>
      <c r="H8" s="210">
        <v>10</v>
      </c>
      <c r="I8" s="233">
        <v>0.52631578947368418</v>
      </c>
      <c r="J8" s="220"/>
      <c r="K8" s="220"/>
      <c r="L8" s="6">
        <f t="shared" si="0"/>
        <v>-64.585000000000008</v>
      </c>
      <c r="M8" s="7">
        <f t="shared" si="1"/>
        <v>-9</v>
      </c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</row>
    <row r="9" spans="1:47" ht="14.4" customHeight="1" x14ac:dyDescent="0.3">
      <c r="A9" s="216" t="s">
        <v>148</v>
      </c>
      <c r="B9" s="219">
        <v>0</v>
      </c>
      <c r="C9" s="210">
        <v>0</v>
      </c>
      <c r="D9" s="210">
        <v>0</v>
      </c>
      <c r="E9" s="231" t="s">
        <v>536</v>
      </c>
      <c r="F9" s="232">
        <v>0</v>
      </c>
      <c r="G9" s="210">
        <v>0</v>
      </c>
      <c r="H9" s="210">
        <v>0</v>
      </c>
      <c r="I9" s="233" t="s">
        <v>536</v>
      </c>
      <c r="J9" s="220"/>
      <c r="K9" s="220"/>
      <c r="L9" s="6">
        <f t="shared" si="0"/>
        <v>0</v>
      </c>
      <c r="M9" s="7">
        <f t="shared" si="1"/>
        <v>0</v>
      </c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</row>
    <row r="10" spans="1:47" ht="14.4" customHeight="1" x14ac:dyDescent="0.3">
      <c r="A10" s="216" t="s">
        <v>149</v>
      </c>
      <c r="B10" s="219">
        <v>345.55</v>
      </c>
      <c r="C10" s="210">
        <v>465.63900000000001</v>
      </c>
      <c r="D10" s="210">
        <v>394.70800000000003</v>
      </c>
      <c r="E10" s="231">
        <v>1.1422601649544206</v>
      </c>
      <c r="F10" s="232">
        <v>32</v>
      </c>
      <c r="G10" s="210">
        <v>46</v>
      </c>
      <c r="H10" s="210">
        <v>38</v>
      </c>
      <c r="I10" s="233">
        <v>1.1875</v>
      </c>
      <c r="J10" s="220"/>
      <c r="K10" s="220"/>
      <c r="L10" s="6">
        <f t="shared" si="0"/>
        <v>49.158000000000015</v>
      </c>
      <c r="M10" s="7">
        <f t="shared" si="1"/>
        <v>6</v>
      </c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</row>
    <row r="11" spans="1:47" ht="14.4" customHeight="1" thickBot="1" x14ac:dyDescent="0.35">
      <c r="A11" s="216" t="s">
        <v>150</v>
      </c>
      <c r="B11" s="219">
        <v>112.953</v>
      </c>
      <c r="C11" s="210">
        <v>180.58199999999999</v>
      </c>
      <c r="D11" s="210">
        <v>220.97399999999999</v>
      </c>
      <c r="E11" s="231">
        <v>1.9563358210937292</v>
      </c>
      <c r="F11" s="232">
        <v>11</v>
      </c>
      <c r="G11" s="210">
        <v>15</v>
      </c>
      <c r="H11" s="210">
        <v>16</v>
      </c>
      <c r="I11" s="233">
        <v>1.4545454545454546</v>
      </c>
      <c r="J11" s="220"/>
      <c r="K11" s="220"/>
      <c r="L11" s="6">
        <f t="shared" si="0"/>
        <v>108.02099999999999</v>
      </c>
      <c r="M11" s="7">
        <f t="shared" si="1"/>
        <v>5</v>
      </c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</row>
    <row r="12" spans="1:47" ht="14.4" customHeight="1" thickBot="1" x14ac:dyDescent="0.35">
      <c r="A12" s="217" t="s">
        <v>6</v>
      </c>
      <c r="B12" s="212">
        <f>SUM(B5:B11)</f>
        <v>4291.7950000000001</v>
      </c>
      <c r="C12" s="213">
        <f>SUM(C5:C11)</f>
        <v>5731.8419999999996</v>
      </c>
      <c r="D12" s="213">
        <f>SUM(D5:D11)</f>
        <v>5053.9199999999992</v>
      </c>
      <c r="E12" s="234">
        <f>IF(OR(D12=0,B12=0),0,D12/B12)</f>
        <v>1.1775772141959249</v>
      </c>
      <c r="F12" s="235">
        <f>SUM(F5:F11)</f>
        <v>449</v>
      </c>
      <c r="G12" s="213">
        <f>SUM(G5:G11)</f>
        <v>535</v>
      </c>
      <c r="H12" s="213">
        <f>SUM(H5:H11)</f>
        <v>469</v>
      </c>
      <c r="I12" s="236">
        <f>IF(OR(H12=0,F12=0),0,H12/F12)</f>
        <v>1.0445434298440981</v>
      </c>
      <c r="J12" s="220"/>
      <c r="K12" s="220"/>
      <c r="L12" s="226">
        <f>D12-B12</f>
        <v>762.12499999999909</v>
      </c>
      <c r="M12" s="237">
        <f t="shared" si="1"/>
        <v>20</v>
      </c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</row>
    <row r="13" spans="1:47" ht="14.4" customHeight="1" x14ac:dyDescent="0.3">
      <c r="A13" s="238"/>
      <c r="B13" s="530" t="s">
        <v>151</v>
      </c>
      <c r="C13" s="530"/>
      <c r="D13" s="530"/>
      <c r="E13" s="530"/>
      <c r="F13" s="530" t="s">
        <v>152</v>
      </c>
      <c r="G13" s="530"/>
      <c r="H13" s="530"/>
      <c r="I13" s="530"/>
      <c r="J13" s="220"/>
      <c r="K13" s="220"/>
      <c r="L13" s="220"/>
      <c r="M13" s="222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</row>
    <row r="14" spans="1:47" ht="14.4" customHeight="1" thickBot="1" x14ac:dyDescent="0.35">
      <c r="A14" s="238"/>
      <c r="B14" s="285"/>
      <c r="C14" s="286"/>
      <c r="D14" s="286"/>
      <c r="E14" s="286"/>
      <c r="F14" s="285"/>
      <c r="G14" s="286"/>
      <c r="H14" s="286"/>
      <c r="I14" s="286"/>
      <c r="J14" s="220"/>
      <c r="K14" s="220"/>
      <c r="L14" s="220"/>
      <c r="M14" s="222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</row>
    <row r="15" spans="1:47" ht="14.4" customHeight="1" thickBot="1" x14ac:dyDescent="0.35">
      <c r="A15" s="537" t="s">
        <v>153</v>
      </c>
      <c r="B15" s="539" t="s">
        <v>140</v>
      </c>
      <c r="C15" s="540"/>
      <c r="D15" s="540"/>
      <c r="E15" s="541"/>
      <c r="F15" s="539" t="s">
        <v>141</v>
      </c>
      <c r="G15" s="540"/>
      <c r="H15" s="540"/>
      <c r="I15" s="541"/>
      <c r="J15" s="547" t="s">
        <v>273</v>
      </c>
      <c r="K15" s="548"/>
      <c r="L15" s="239"/>
      <c r="M15" s="239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</row>
    <row r="16" spans="1:47" ht="14.4" customHeight="1" thickBot="1" x14ac:dyDescent="0.35">
      <c r="A16" s="538"/>
      <c r="B16" s="240">
        <v>2011</v>
      </c>
      <c r="C16" s="241">
        <v>2012</v>
      </c>
      <c r="D16" s="241">
        <v>2013</v>
      </c>
      <c r="E16" s="242" t="s">
        <v>5</v>
      </c>
      <c r="F16" s="240">
        <v>2011</v>
      </c>
      <c r="G16" s="241">
        <v>2012</v>
      </c>
      <c r="H16" s="241">
        <v>2013</v>
      </c>
      <c r="I16" s="242" t="s">
        <v>5</v>
      </c>
      <c r="J16" s="549" t="s">
        <v>274</v>
      </c>
      <c r="K16" s="550"/>
      <c r="L16" s="243" t="s">
        <v>142</v>
      </c>
      <c r="M16" s="244" t="s">
        <v>143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</row>
    <row r="17" spans="1:47" ht="14.4" customHeight="1" x14ac:dyDescent="0.3">
      <c r="A17" s="215" t="s">
        <v>144</v>
      </c>
      <c r="B17" s="218">
        <v>2615.5309999999999</v>
      </c>
      <c r="C17" s="211">
        <v>3469.1439999999998</v>
      </c>
      <c r="D17" s="211">
        <v>2796.9360000000001</v>
      </c>
      <c r="E17" s="228">
        <v>1.0693568533502376</v>
      </c>
      <c r="F17" s="218">
        <v>276</v>
      </c>
      <c r="G17" s="211">
        <v>325</v>
      </c>
      <c r="H17" s="211">
        <v>265</v>
      </c>
      <c r="I17" s="230">
        <v>0.96014492753623193</v>
      </c>
      <c r="J17" s="551">
        <f>0.93*0.95</f>
        <v>0.88349999999999995</v>
      </c>
      <c r="K17" s="550"/>
      <c r="L17" s="245">
        <f>D17-B17</f>
        <v>181.4050000000002</v>
      </c>
      <c r="M17" s="246">
        <f>H17-F17</f>
        <v>-11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</row>
    <row r="18" spans="1:47" ht="14.4" customHeight="1" x14ac:dyDescent="0.3">
      <c r="A18" s="216" t="s">
        <v>145</v>
      </c>
      <c r="B18" s="219">
        <v>221.75200000000001</v>
      </c>
      <c r="C18" s="210">
        <v>456.68099999999998</v>
      </c>
      <c r="D18" s="210">
        <v>381.73500000000001</v>
      </c>
      <c r="E18" s="231">
        <v>1.721450088387027</v>
      </c>
      <c r="F18" s="219">
        <v>24</v>
      </c>
      <c r="G18" s="210">
        <v>44</v>
      </c>
      <c r="H18" s="210">
        <v>37</v>
      </c>
      <c r="I18" s="233">
        <v>1.5416666666666667</v>
      </c>
      <c r="J18" s="551">
        <f>1.07*0.95</f>
        <v>1.0165</v>
      </c>
      <c r="K18" s="550"/>
      <c r="L18" s="247">
        <f t="shared" ref="L18:L24" si="2">D18-B18</f>
        <v>159.983</v>
      </c>
      <c r="M18" s="248">
        <f t="shared" ref="M18:M24" si="3">H18-F18</f>
        <v>13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</row>
    <row r="19" spans="1:47" ht="14.4" customHeight="1" x14ac:dyDescent="0.3">
      <c r="A19" s="216" t="s">
        <v>146</v>
      </c>
      <c r="B19" s="219">
        <v>715.053</v>
      </c>
      <c r="C19" s="210">
        <v>849.36500000000001</v>
      </c>
      <c r="D19" s="210">
        <v>923.66899999999998</v>
      </c>
      <c r="E19" s="231">
        <v>1.2917490032207402</v>
      </c>
      <c r="F19" s="219">
        <v>80</v>
      </c>
      <c r="G19" s="210">
        <v>83</v>
      </c>
      <c r="H19" s="210">
        <v>91</v>
      </c>
      <c r="I19" s="233">
        <v>1.1375</v>
      </c>
      <c r="J19" s="551">
        <f>1.04*0.95</f>
        <v>0.98799999999999999</v>
      </c>
      <c r="K19" s="550"/>
      <c r="L19" s="247">
        <f t="shared" si="2"/>
        <v>208.61599999999999</v>
      </c>
      <c r="M19" s="248">
        <f t="shared" si="3"/>
        <v>11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</row>
    <row r="20" spans="1:47" ht="14.4" customHeight="1" x14ac:dyDescent="0.3">
      <c r="A20" s="216" t="s">
        <v>147</v>
      </c>
      <c r="B20" s="219">
        <v>154.27600000000001</v>
      </c>
      <c r="C20" s="210">
        <v>120.55200000000001</v>
      </c>
      <c r="D20" s="210">
        <v>85.381</v>
      </c>
      <c r="E20" s="231">
        <v>0.5534302159765615</v>
      </c>
      <c r="F20" s="219">
        <v>19</v>
      </c>
      <c r="G20" s="210">
        <v>11</v>
      </c>
      <c r="H20" s="210">
        <v>9</v>
      </c>
      <c r="I20" s="233">
        <v>0.47368421052631576</v>
      </c>
      <c r="J20" s="551">
        <f>0.96*0.95</f>
        <v>0.91199999999999992</v>
      </c>
      <c r="K20" s="550"/>
      <c r="L20" s="247">
        <f t="shared" si="2"/>
        <v>-68.89500000000001</v>
      </c>
      <c r="M20" s="248">
        <f t="shared" si="3"/>
        <v>-10</v>
      </c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</row>
    <row r="21" spans="1:47" ht="14.4" customHeight="1" x14ac:dyDescent="0.3">
      <c r="A21" s="216" t="s">
        <v>148</v>
      </c>
      <c r="B21" s="219">
        <v>0</v>
      </c>
      <c r="C21" s="210">
        <v>0</v>
      </c>
      <c r="D21" s="210">
        <v>0</v>
      </c>
      <c r="E21" s="231" t="s">
        <v>536</v>
      </c>
      <c r="F21" s="219">
        <v>0</v>
      </c>
      <c r="G21" s="210">
        <v>0</v>
      </c>
      <c r="H21" s="210">
        <v>0</v>
      </c>
      <c r="I21" s="233" t="s">
        <v>536</v>
      </c>
      <c r="J21" s="551">
        <f>1*0.95</f>
        <v>0.95</v>
      </c>
      <c r="K21" s="550"/>
      <c r="L21" s="247">
        <f t="shared" si="2"/>
        <v>0</v>
      </c>
      <c r="M21" s="248">
        <f t="shared" si="3"/>
        <v>0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</row>
    <row r="22" spans="1:47" ht="14.4" customHeight="1" x14ac:dyDescent="0.3">
      <c r="A22" s="216" t="s">
        <v>149</v>
      </c>
      <c r="B22" s="219">
        <v>345.55</v>
      </c>
      <c r="C22" s="210">
        <v>465.63900000000001</v>
      </c>
      <c r="D22" s="210">
        <v>362.17500000000001</v>
      </c>
      <c r="E22" s="231">
        <v>1.0481117059759804</v>
      </c>
      <c r="F22" s="219">
        <v>32</v>
      </c>
      <c r="G22" s="210">
        <v>46</v>
      </c>
      <c r="H22" s="210">
        <v>37</v>
      </c>
      <c r="I22" s="233">
        <v>1.15625</v>
      </c>
      <c r="J22" s="551">
        <f>1.05*0.95</f>
        <v>0.99749999999999994</v>
      </c>
      <c r="K22" s="550"/>
      <c r="L22" s="247">
        <f t="shared" si="2"/>
        <v>16.625</v>
      </c>
      <c r="M22" s="248">
        <f t="shared" si="3"/>
        <v>5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</row>
    <row r="23" spans="1:47" ht="14.4" customHeight="1" thickBot="1" x14ac:dyDescent="0.35">
      <c r="A23" s="216" t="s">
        <v>150</v>
      </c>
      <c r="B23" s="219">
        <v>112.953</v>
      </c>
      <c r="C23" s="210">
        <v>180.58199999999999</v>
      </c>
      <c r="D23" s="210">
        <v>220.97399999999999</v>
      </c>
      <c r="E23" s="231">
        <v>1.9563358210937292</v>
      </c>
      <c r="F23" s="219">
        <v>11</v>
      </c>
      <c r="G23" s="210">
        <v>15</v>
      </c>
      <c r="H23" s="210">
        <v>16</v>
      </c>
      <c r="I23" s="233">
        <v>1.4545454545454546</v>
      </c>
      <c r="J23" s="551">
        <f>1*0.95</f>
        <v>0.95</v>
      </c>
      <c r="K23" s="550"/>
      <c r="L23" s="247">
        <f t="shared" si="2"/>
        <v>108.02099999999999</v>
      </c>
      <c r="M23" s="248">
        <f t="shared" si="3"/>
        <v>5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</row>
    <row r="24" spans="1:47" ht="14.4" customHeight="1" thickBot="1" x14ac:dyDescent="0.35">
      <c r="A24" s="249" t="s">
        <v>6</v>
      </c>
      <c r="B24" s="250">
        <f>SUM(B17:B23)</f>
        <v>4165.1149999999998</v>
      </c>
      <c r="C24" s="251">
        <f>SUM(C17:C23)</f>
        <v>5541.9629999999997</v>
      </c>
      <c r="D24" s="251">
        <f>SUM(D17:D23)</f>
        <v>4770.8700000000008</v>
      </c>
      <c r="E24" s="252">
        <f>IF(OR(D24=0,B24=0),0,D24/B24)</f>
        <v>1.145435360128112</v>
      </c>
      <c r="F24" s="250">
        <f>SUM(F17:F23)</f>
        <v>442</v>
      </c>
      <c r="G24" s="251">
        <f>SUM(G17:G23)</f>
        <v>524</v>
      </c>
      <c r="H24" s="251">
        <f>SUM(H17:H23)</f>
        <v>455</v>
      </c>
      <c r="I24" s="253">
        <f>IF(OR(H24=0,F24=0),0,H24/F24)</f>
        <v>1.0294117647058822</v>
      </c>
      <c r="J24" s="220"/>
      <c r="K24" s="220"/>
      <c r="L24" s="243">
        <f t="shared" si="2"/>
        <v>605.75500000000102</v>
      </c>
      <c r="M24" s="254">
        <f t="shared" si="3"/>
        <v>13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</row>
    <row r="25" spans="1:47" ht="14.4" customHeight="1" x14ac:dyDescent="0.3">
      <c r="A25" s="255"/>
      <c r="B25" s="530" t="s">
        <v>151</v>
      </c>
      <c r="C25" s="531"/>
      <c r="D25" s="531"/>
      <c r="E25" s="531"/>
      <c r="F25" s="530" t="s">
        <v>152</v>
      </c>
      <c r="G25" s="531"/>
      <c r="H25" s="531"/>
      <c r="I25" s="531"/>
      <c r="J25" s="256"/>
      <c r="K25" s="256"/>
      <c r="L25" s="256"/>
      <c r="M25" s="25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</row>
    <row r="26" spans="1:47" ht="14.4" customHeight="1" thickBot="1" x14ac:dyDescent="0.35">
      <c r="A26" s="255"/>
      <c r="B26" s="285"/>
      <c r="C26" s="286"/>
      <c r="D26" s="286"/>
      <c r="E26" s="286"/>
      <c r="F26" s="285"/>
      <c r="G26" s="286"/>
      <c r="H26" s="286"/>
      <c r="I26" s="286"/>
      <c r="J26" s="256"/>
      <c r="K26" s="256"/>
      <c r="L26" s="256"/>
      <c r="M26" s="25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</row>
    <row r="27" spans="1:47" ht="14.4" customHeight="1" x14ac:dyDescent="0.3">
      <c r="A27" s="542" t="s">
        <v>203</v>
      </c>
      <c r="B27" s="544" t="s">
        <v>140</v>
      </c>
      <c r="C27" s="545"/>
      <c r="D27" s="545"/>
      <c r="E27" s="546"/>
      <c r="F27" s="545" t="s">
        <v>141</v>
      </c>
      <c r="G27" s="545"/>
      <c r="H27" s="545"/>
      <c r="I27" s="545"/>
      <c r="J27" s="544" t="s">
        <v>154</v>
      </c>
      <c r="K27" s="545"/>
      <c r="L27" s="545"/>
      <c r="M27" s="546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</row>
    <row r="28" spans="1:47" ht="14.4" customHeight="1" thickBot="1" x14ac:dyDescent="0.35">
      <c r="A28" s="543"/>
      <c r="B28" s="258">
        <v>2011</v>
      </c>
      <c r="C28" s="259">
        <v>2012</v>
      </c>
      <c r="D28" s="259">
        <v>2013</v>
      </c>
      <c r="E28" s="260" t="s">
        <v>5</v>
      </c>
      <c r="F28" s="259">
        <v>2011</v>
      </c>
      <c r="G28" s="259">
        <v>2012</v>
      </c>
      <c r="H28" s="259">
        <v>2013</v>
      </c>
      <c r="I28" s="259" t="s">
        <v>5</v>
      </c>
      <c r="J28" s="258">
        <v>2011</v>
      </c>
      <c r="K28" s="259">
        <v>2012</v>
      </c>
      <c r="L28" s="259">
        <v>2013</v>
      </c>
      <c r="M28" s="260" t="s">
        <v>5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</row>
    <row r="29" spans="1:47" ht="14.4" customHeight="1" x14ac:dyDescent="0.3">
      <c r="A29" s="261" t="s">
        <v>144</v>
      </c>
      <c r="B29" s="218">
        <v>0.88400000000000001</v>
      </c>
      <c r="C29" s="211">
        <v>0</v>
      </c>
      <c r="D29" s="211">
        <v>0</v>
      </c>
      <c r="E29" s="228" t="s">
        <v>536</v>
      </c>
      <c r="F29" s="229">
        <v>1</v>
      </c>
      <c r="G29" s="211">
        <v>0</v>
      </c>
      <c r="H29" s="211">
        <v>0</v>
      </c>
      <c r="I29" s="262" t="s">
        <v>536</v>
      </c>
      <c r="J29" s="218">
        <v>25.702999999999999</v>
      </c>
      <c r="K29" s="211">
        <v>0</v>
      </c>
      <c r="L29" s="211">
        <v>0</v>
      </c>
      <c r="M29" s="228" t="s">
        <v>536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</row>
    <row r="30" spans="1:47" ht="14.4" customHeight="1" x14ac:dyDescent="0.3">
      <c r="A30" s="263" t="s">
        <v>145</v>
      </c>
      <c r="B30" s="219">
        <v>0</v>
      </c>
      <c r="C30" s="210">
        <v>0</v>
      </c>
      <c r="D30" s="210">
        <v>0.26200000000000001</v>
      </c>
      <c r="E30" s="231" t="s">
        <v>536</v>
      </c>
      <c r="F30" s="232">
        <v>0</v>
      </c>
      <c r="G30" s="210">
        <v>0</v>
      </c>
      <c r="H30" s="210">
        <v>1</v>
      </c>
      <c r="I30" s="264" t="s">
        <v>536</v>
      </c>
      <c r="J30" s="219">
        <v>0</v>
      </c>
      <c r="K30" s="210">
        <v>0</v>
      </c>
      <c r="L30" s="210">
        <v>12.295</v>
      </c>
      <c r="M30" s="231" t="s">
        <v>536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</row>
    <row r="31" spans="1:47" ht="14.4" customHeight="1" x14ac:dyDescent="0.3">
      <c r="A31" s="263" t="s">
        <v>146</v>
      </c>
      <c r="B31" s="219">
        <v>2.8420000000000001</v>
      </c>
      <c r="C31" s="210">
        <v>0</v>
      </c>
      <c r="D31" s="210">
        <v>3.8220000000000001</v>
      </c>
      <c r="E31" s="231">
        <v>1.3448275862068966</v>
      </c>
      <c r="F31" s="232">
        <v>1</v>
      </c>
      <c r="G31" s="210">
        <v>0</v>
      </c>
      <c r="H31" s="210">
        <v>1</v>
      </c>
      <c r="I31" s="264">
        <v>1</v>
      </c>
      <c r="J31" s="219">
        <v>54.529000000000003</v>
      </c>
      <c r="K31" s="210">
        <v>0</v>
      </c>
      <c r="L31" s="210">
        <v>215.755</v>
      </c>
      <c r="M31" s="231">
        <v>3.9567019384180893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</row>
    <row r="32" spans="1:47" ht="14.4" customHeight="1" x14ac:dyDescent="0.3">
      <c r="A32" s="263" t="s">
        <v>147</v>
      </c>
      <c r="B32" s="219">
        <v>0</v>
      </c>
      <c r="C32" s="210">
        <v>0</v>
      </c>
      <c r="D32" s="210">
        <v>0</v>
      </c>
      <c r="E32" s="231" t="s">
        <v>536</v>
      </c>
      <c r="F32" s="232">
        <v>0</v>
      </c>
      <c r="G32" s="210">
        <v>0</v>
      </c>
      <c r="H32" s="210">
        <v>0</v>
      </c>
      <c r="I32" s="264" t="s">
        <v>536</v>
      </c>
      <c r="J32" s="219">
        <v>0</v>
      </c>
      <c r="K32" s="210">
        <v>0</v>
      </c>
      <c r="L32" s="210">
        <v>0</v>
      </c>
      <c r="M32" s="231" t="s">
        <v>536</v>
      </c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</row>
    <row r="33" spans="1:47" ht="14.4" customHeight="1" x14ac:dyDescent="0.3">
      <c r="A33" s="263" t="s">
        <v>148</v>
      </c>
      <c r="B33" s="219">
        <v>0</v>
      </c>
      <c r="C33" s="210">
        <v>0</v>
      </c>
      <c r="D33" s="210">
        <v>0</v>
      </c>
      <c r="E33" s="231" t="s">
        <v>536</v>
      </c>
      <c r="F33" s="232">
        <v>0</v>
      </c>
      <c r="G33" s="210">
        <v>0</v>
      </c>
      <c r="H33" s="210">
        <v>0</v>
      </c>
      <c r="I33" s="264" t="s">
        <v>536</v>
      </c>
      <c r="J33" s="219">
        <v>0</v>
      </c>
      <c r="K33" s="210">
        <v>0</v>
      </c>
      <c r="L33" s="210">
        <v>0</v>
      </c>
      <c r="M33" s="231" t="s">
        <v>536</v>
      </c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</row>
    <row r="34" spans="1:47" ht="14.4" customHeight="1" x14ac:dyDescent="0.3">
      <c r="A34" s="263" t="s">
        <v>149</v>
      </c>
      <c r="B34" s="219">
        <v>0</v>
      </c>
      <c r="C34" s="210">
        <v>0</v>
      </c>
      <c r="D34" s="210">
        <v>0</v>
      </c>
      <c r="E34" s="231" t="s">
        <v>536</v>
      </c>
      <c r="F34" s="232">
        <v>0</v>
      </c>
      <c r="G34" s="210">
        <v>0</v>
      </c>
      <c r="H34" s="210">
        <v>0</v>
      </c>
      <c r="I34" s="264" t="s">
        <v>536</v>
      </c>
      <c r="J34" s="219">
        <v>0</v>
      </c>
      <c r="K34" s="210">
        <v>0</v>
      </c>
      <c r="L34" s="210">
        <v>0</v>
      </c>
      <c r="M34" s="231" t="s">
        <v>536</v>
      </c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</row>
    <row r="35" spans="1:47" ht="14.4" customHeight="1" thickBot="1" x14ac:dyDescent="0.35">
      <c r="A35" s="263" t="s">
        <v>150</v>
      </c>
      <c r="B35" s="219">
        <v>0</v>
      </c>
      <c r="C35" s="210">
        <v>0</v>
      </c>
      <c r="D35" s="210">
        <v>0</v>
      </c>
      <c r="E35" s="231" t="s">
        <v>536</v>
      </c>
      <c r="F35" s="232">
        <v>0</v>
      </c>
      <c r="G35" s="210">
        <v>0</v>
      </c>
      <c r="H35" s="210">
        <v>0</v>
      </c>
      <c r="I35" s="264" t="s">
        <v>536</v>
      </c>
      <c r="J35" s="219">
        <v>0</v>
      </c>
      <c r="K35" s="210">
        <v>0</v>
      </c>
      <c r="L35" s="210">
        <v>0</v>
      </c>
      <c r="M35" s="231" t="s">
        <v>536</v>
      </c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</row>
    <row r="36" spans="1:47" ht="14.4" customHeight="1" thickBot="1" x14ac:dyDescent="0.35">
      <c r="A36" s="265" t="s">
        <v>6</v>
      </c>
      <c r="B36" s="266">
        <f>SUM(B29:B35)</f>
        <v>3.726</v>
      </c>
      <c r="C36" s="267">
        <f>SUM(C29:C35)</f>
        <v>0</v>
      </c>
      <c r="D36" s="267">
        <f>SUM(D29:D35)</f>
        <v>4.0839999999999996</v>
      </c>
      <c r="E36" s="268">
        <f>IF(OR(D36=0,B36=0),0,D36/B36)</f>
        <v>1.096081588835212</v>
      </c>
      <c r="F36" s="269">
        <f>SUM(F29:F35)</f>
        <v>2</v>
      </c>
      <c r="G36" s="267">
        <f>SUM(G29:G35)</f>
        <v>0</v>
      </c>
      <c r="H36" s="267">
        <f>SUM(H29:H35)</f>
        <v>2</v>
      </c>
      <c r="I36" s="270">
        <f>IF(OR(H36=0,F36=0),0,H36/F36)</f>
        <v>1</v>
      </c>
      <c r="J36" s="266">
        <f>SUM(J29:J35)</f>
        <v>80.231999999999999</v>
      </c>
      <c r="K36" s="267">
        <f>SUM(K29:K35)</f>
        <v>0</v>
      </c>
      <c r="L36" s="267">
        <f>SUM(L29:L35)</f>
        <v>228.04999999999998</v>
      </c>
      <c r="M36" s="268">
        <f>IF(OR(L36=0,J36=0),0,L36/J36)</f>
        <v>2.8423820919333931</v>
      </c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</row>
    <row r="37" spans="1:47" ht="14.4" customHeight="1" x14ac:dyDescent="0.3">
      <c r="A37" s="256"/>
      <c r="B37" s="256"/>
      <c r="C37" s="256"/>
      <c r="D37" s="256"/>
      <c r="E37" s="271"/>
      <c r="F37" s="256"/>
      <c r="G37" s="256"/>
      <c r="H37" s="256"/>
      <c r="I37" s="257"/>
      <c r="J37" s="530" t="s">
        <v>155</v>
      </c>
      <c r="K37" s="531"/>
      <c r="L37" s="531"/>
      <c r="M37" s="531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</row>
    <row r="38" spans="1:47" ht="14.4" customHeight="1" thickBot="1" x14ac:dyDescent="0.35">
      <c r="A38" s="256"/>
      <c r="B38" s="256"/>
      <c r="C38" s="256"/>
      <c r="D38" s="256"/>
      <c r="E38" s="271"/>
      <c r="F38" s="256"/>
      <c r="G38" s="256"/>
      <c r="H38" s="256"/>
      <c r="I38" s="257"/>
      <c r="J38" s="283"/>
      <c r="K38" s="284"/>
      <c r="L38" s="284"/>
      <c r="M38" s="284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</row>
    <row r="39" spans="1:47" ht="14.4" customHeight="1" thickBot="1" x14ac:dyDescent="0.35">
      <c r="A39" s="532" t="s">
        <v>156</v>
      </c>
      <c r="B39" s="534" t="s">
        <v>140</v>
      </c>
      <c r="C39" s="535"/>
      <c r="D39" s="535"/>
      <c r="E39" s="536"/>
      <c r="F39" s="535" t="s">
        <v>141</v>
      </c>
      <c r="G39" s="535"/>
      <c r="H39" s="535"/>
      <c r="I39" s="536"/>
      <c r="J39" s="256"/>
      <c r="K39" s="256"/>
      <c r="L39" s="256"/>
      <c r="M39" s="25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</row>
    <row r="40" spans="1:47" ht="14.4" customHeight="1" thickBot="1" x14ac:dyDescent="0.35">
      <c r="A40" s="533"/>
      <c r="B40" s="272">
        <v>2011</v>
      </c>
      <c r="C40" s="273">
        <v>2012</v>
      </c>
      <c r="D40" s="273">
        <v>2013</v>
      </c>
      <c r="E40" s="274" t="s">
        <v>5</v>
      </c>
      <c r="F40" s="273">
        <v>2011</v>
      </c>
      <c r="G40" s="273">
        <v>2012</v>
      </c>
      <c r="H40" s="273">
        <v>2013</v>
      </c>
      <c r="I40" s="274" t="s">
        <v>5</v>
      </c>
      <c r="J40" s="256"/>
      <c r="K40" s="256"/>
      <c r="L40" s="275" t="s">
        <v>142</v>
      </c>
      <c r="M40" s="276" t="s">
        <v>143</v>
      </c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</row>
    <row r="41" spans="1:47" ht="14.4" customHeight="1" x14ac:dyDescent="0.3">
      <c r="A41" s="215" t="s">
        <v>144</v>
      </c>
      <c r="B41" s="218">
        <v>85.18</v>
      </c>
      <c r="C41" s="211">
        <v>121.212</v>
      </c>
      <c r="D41" s="211">
        <v>177.952</v>
      </c>
      <c r="E41" s="228">
        <v>2.0891289034984735</v>
      </c>
      <c r="F41" s="229">
        <v>4</v>
      </c>
      <c r="G41" s="211">
        <v>7</v>
      </c>
      <c r="H41" s="211">
        <v>8</v>
      </c>
      <c r="I41" s="230">
        <v>2</v>
      </c>
      <c r="J41" s="256"/>
      <c r="K41" s="256"/>
      <c r="L41" s="245">
        <f t="shared" ref="L41:L48" si="4">D41-B41</f>
        <v>92.771999999999991</v>
      </c>
      <c r="M41" s="246">
        <f t="shared" ref="M41:M48" si="5">H41-F41</f>
        <v>4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</row>
    <row r="42" spans="1:47" ht="14.4" customHeight="1" x14ac:dyDescent="0.3">
      <c r="A42" s="216" t="s">
        <v>145</v>
      </c>
      <c r="B42" s="219">
        <v>0</v>
      </c>
      <c r="C42" s="210">
        <v>31.472000000000001</v>
      </c>
      <c r="D42" s="210">
        <v>0</v>
      </c>
      <c r="E42" s="231" t="s">
        <v>536</v>
      </c>
      <c r="F42" s="232">
        <v>0</v>
      </c>
      <c r="G42" s="210">
        <v>2</v>
      </c>
      <c r="H42" s="210">
        <v>0</v>
      </c>
      <c r="I42" s="233" t="s">
        <v>536</v>
      </c>
      <c r="J42" s="256"/>
      <c r="K42" s="256"/>
      <c r="L42" s="247">
        <f t="shared" si="4"/>
        <v>0</v>
      </c>
      <c r="M42" s="248">
        <f t="shared" si="5"/>
        <v>0</v>
      </c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</row>
    <row r="43" spans="1:47" ht="14.4" customHeight="1" x14ac:dyDescent="0.3">
      <c r="A43" s="216" t="s">
        <v>146</v>
      </c>
      <c r="B43" s="219">
        <v>37.774000000000001</v>
      </c>
      <c r="C43" s="210">
        <v>37.195</v>
      </c>
      <c r="D43" s="210">
        <v>64.171000000000006</v>
      </c>
      <c r="E43" s="231">
        <v>1.6988139990469637</v>
      </c>
      <c r="F43" s="232">
        <v>1</v>
      </c>
      <c r="G43" s="210">
        <v>2</v>
      </c>
      <c r="H43" s="210">
        <v>2</v>
      </c>
      <c r="I43" s="233">
        <v>2</v>
      </c>
      <c r="J43" s="256"/>
      <c r="K43" s="256"/>
      <c r="L43" s="247">
        <f t="shared" si="4"/>
        <v>26.397000000000006</v>
      </c>
      <c r="M43" s="248">
        <f t="shared" si="5"/>
        <v>1</v>
      </c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</row>
    <row r="44" spans="1:47" ht="14.4" customHeight="1" x14ac:dyDescent="0.3">
      <c r="A44" s="216" t="s">
        <v>147</v>
      </c>
      <c r="B44" s="219">
        <v>0</v>
      </c>
      <c r="C44" s="210">
        <v>0</v>
      </c>
      <c r="D44" s="210">
        <v>4.3099999999999996</v>
      </c>
      <c r="E44" s="231" t="s">
        <v>536</v>
      </c>
      <c r="F44" s="232">
        <v>0</v>
      </c>
      <c r="G44" s="210">
        <v>0</v>
      </c>
      <c r="H44" s="210">
        <v>1</v>
      </c>
      <c r="I44" s="233" t="s">
        <v>536</v>
      </c>
      <c r="J44" s="256"/>
      <c r="K44" s="256"/>
      <c r="L44" s="247">
        <f t="shared" si="4"/>
        <v>4.3099999999999996</v>
      </c>
      <c r="M44" s="248">
        <f t="shared" si="5"/>
        <v>1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</row>
    <row r="45" spans="1:47" ht="14.4" customHeight="1" x14ac:dyDescent="0.3">
      <c r="A45" s="216" t="s">
        <v>148</v>
      </c>
      <c r="B45" s="219">
        <v>0</v>
      </c>
      <c r="C45" s="210">
        <v>0</v>
      </c>
      <c r="D45" s="210">
        <v>0</v>
      </c>
      <c r="E45" s="231" t="s">
        <v>536</v>
      </c>
      <c r="F45" s="232">
        <v>0</v>
      </c>
      <c r="G45" s="210">
        <v>0</v>
      </c>
      <c r="H45" s="210">
        <v>0</v>
      </c>
      <c r="I45" s="233" t="s">
        <v>536</v>
      </c>
      <c r="J45" s="256"/>
      <c r="K45" s="256"/>
      <c r="L45" s="247">
        <f t="shared" si="4"/>
        <v>0</v>
      </c>
      <c r="M45" s="248">
        <f t="shared" si="5"/>
        <v>0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</row>
    <row r="46" spans="1:47" ht="14.4" customHeight="1" x14ac:dyDescent="0.3">
      <c r="A46" s="216" t="s">
        <v>149</v>
      </c>
      <c r="B46" s="219">
        <v>0</v>
      </c>
      <c r="C46" s="210">
        <v>0</v>
      </c>
      <c r="D46" s="210">
        <v>32.533000000000001</v>
      </c>
      <c r="E46" s="231" t="s">
        <v>536</v>
      </c>
      <c r="F46" s="232">
        <v>0</v>
      </c>
      <c r="G46" s="210">
        <v>0</v>
      </c>
      <c r="H46" s="210">
        <v>1</v>
      </c>
      <c r="I46" s="233" t="s">
        <v>536</v>
      </c>
      <c r="J46" s="256"/>
      <c r="K46" s="256"/>
      <c r="L46" s="247">
        <f t="shared" si="4"/>
        <v>32.533000000000001</v>
      </c>
      <c r="M46" s="248">
        <f t="shared" si="5"/>
        <v>1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</row>
    <row r="47" spans="1:47" ht="14.4" customHeight="1" thickBot="1" x14ac:dyDescent="0.35">
      <c r="A47" s="216" t="s">
        <v>150</v>
      </c>
      <c r="B47" s="219">
        <v>0</v>
      </c>
      <c r="C47" s="210">
        <v>0</v>
      </c>
      <c r="D47" s="210">
        <v>0</v>
      </c>
      <c r="E47" s="231" t="s">
        <v>536</v>
      </c>
      <c r="F47" s="232">
        <v>0</v>
      </c>
      <c r="G47" s="210">
        <v>0</v>
      </c>
      <c r="H47" s="210">
        <v>0</v>
      </c>
      <c r="I47" s="233" t="s">
        <v>536</v>
      </c>
      <c r="J47" s="256"/>
      <c r="K47" s="256"/>
      <c r="L47" s="247">
        <f t="shared" si="4"/>
        <v>0</v>
      </c>
      <c r="M47" s="248">
        <f t="shared" si="5"/>
        <v>0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</row>
    <row r="48" spans="1:47" ht="14.4" customHeight="1" thickBot="1" x14ac:dyDescent="0.35">
      <c r="A48" s="277" t="s">
        <v>6</v>
      </c>
      <c r="B48" s="214">
        <f>SUM(B41:B47)</f>
        <v>122.95400000000001</v>
      </c>
      <c r="C48" s="278">
        <f>SUM(C41:C47)</f>
        <v>189.87899999999999</v>
      </c>
      <c r="D48" s="278">
        <f>SUM(D41:D47)</f>
        <v>278.96600000000001</v>
      </c>
      <c r="E48" s="279">
        <f>IF(OR(D48=0,B48=0),0,D48/B48)</f>
        <v>2.2688647786977243</v>
      </c>
      <c r="F48" s="280">
        <f>SUM(F41:F47)</f>
        <v>5</v>
      </c>
      <c r="G48" s="278">
        <f>SUM(G41:G47)</f>
        <v>11</v>
      </c>
      <c r="H48" s="278">
        <f>SUM(H41:H47)</f>
        <v>12</v>
      </c>
      <c r="I48" s="281">
        <f>IF(OR(H48=0,F48=0),0,H48/F48)</f>
        <v>2.4</v>
      </c>
      <c r="J48" s="256"/>
      <c r="K48" s="256"/>
      <c r="L48" s="275">
        <f t="shared" si="4"/>
        <v>156.012</v>
      </c>
      <c r="M48" s="282">
        <f t="shared" si="5"/>
        <v>7</v>
      </c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</row>
    <row r="49" spans="1:47" ht="14.4" customHeight="1" x14ac:dyDescent="0.25">
      <c r="A49" s="137"/>
      <c r="B49" s="137"/>
      <c r="C49" s="137"/>
      <c r="D49" s="137"/>
      <c r="E49" s="141"/>
      <c r="F49" s="137"/>
      <c r="G49" s="137"/>
      <c r="H49" s="137"/>
      <c r="I49" s="142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</row>
    <row r="50" spans="1:47" ht="14.4" customHeight="1" x14ac:dyDescent="0.25">
      <c r="A50" s="137"/>
      <c r="B50" s="137"/>
      <c r="C50" s="137"/>
      <c r="D50" s="137"/>
      <c r="E50" s="141"/>
      <c r="F50" s="137"/>
      <c r="G50" s="137"/>
      <c r="H50" s="137"/>
      <c r="I50" s="142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</row>
    <row r="51" spans="1:47" ht="14.4" customHeight="1" x14ac:dyDescent="0.25">
      <c r="A51" s="137"/>
      <c r="B51" s="137"/>
      <c r="C51" s="137"/>
      <c r="D51" s="137"/>
      <c r="E51" s="141"/>
      <c r="F51" s="137"/>
      <c r="G51" s="137"/>
      <c r="H51" s="137"/>
      <c r="I51" s="142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</row>
    <row r="52" spans="1:47" ht="14.4" customHeight="1" x14ac:dyDescent="0.25">
      <c r="A52" s="137"/>
      <c r="B52" s="137"/>
      <c r="C52" s="137"/>
      <c r="D52" s="137"/>
      <c r="E52" s="141"/>
      <c r="F52" s="137"/>
      <c r="G52" s="137"/>
      <c r="H52" s="137"/>
      <c r="I52" s="142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</row>
    <row r="53" spans="1:47" ht="14.4" customHeight="1" x14ac:dyDescent="0.25">
      <c r="A53" s="137"/>
      <c r="B53" s="137"/>
      <c r="C53" s="137"/>
      <c r="D53" s="137"/>
      <c r="E53" s="141"/>
      <c r="F53" s="137"/>
      <c r="G53" s="137"/>
      <c r="H53" s="137"/>
      <c r="I53" s="142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</row>
    <row r="54" spans="1:47" ht="14.4" customHeight="1" x14ac:dyDescent="0.25">
      <c r="A54" s="137"/>
      <c r="B54" s="137"/>
      <c r="C54" s="137"/>
      <c r="D54" s="137"/>
      <c r="E54" s="141"/>
      <c r="F54" s="137"/>
      <c r="G54" s="137"/>
      <c r="H54" s="137"/>
      <c r="I54" s="142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</row>
    <row r="55" spans="1:47" ht="14.4" customHeight="1" x14ac:dyDescent="0.25">
      <c r="A55" s="137"/>
      <c r="B55" s="137"/>
      <c r="C55" s="137"/>
      <c r="D55" s="137"/>
      <c r="E55" s="141"/>
      <c r="F55" s="137"/>
      <c r="G55" s="137"/>
      <c r="H55" s="137"/>
      <c r="I55" s="142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</row>
    <row r="56" spans="1:47" ht="14.4" customHeight="1" x14ac:dyDescent="0.25">
      <c r="A56" s="137"/>
      <c r="B56" s="137"/>
      <c r="C56" s="137"/>
      <c r="D56" s="137"/>
      <c r="E56" s="141"/>
      <c r="F56" s="137"/>
      <c r="G56" s="137"/>
      <c r="H56" s="137"/>
      <c r="I56" s="142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</row>
    <row r="57" spans="1:47" ht="14.4" customHeight="1" x14ac:dyDescent="0.25">
      <c r="A57" s="137"/>
      <c r="B57" s="137"/>
      <c r="C57" s="137"/>
      <c r="D57" s="137"/>
      <c r="E57" s="141"/>
      <c r="F57" s="137"/>
      <c r="G57" s="137"/>
      <c r="H57" s="137"/>
      <c r="I57" s="142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</row>
    <row r="58" spans="1:47" ht="14.4" customHeight="1" x14ac:dyDescent="0.25">
      <c r="A58" s="137"/>
      <c r="B58" s="137"/>
      <c r="C58" s="137"/>
      <c r="D58" s="137"/>
      <c r="E58" s="141"/>
      <c r="F58" s="137"/>
      <c r="G58" s="137"/>
      <c r="H58" s="137"/>
      <c r="I58" s="142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</row>
    <row r="59" spans="1:47" ht="14.4" customHeight="1" x14ac:dyDescent="0.25">
      <c r="A59" s="137"/>
      <c r="B59" s="137"/>
      <c r="C59" s="137"/>
      <c r="D59" s="137"/>
      <c r="E59" s="141"/>
      <c r="F59" s="137"/>
      <c r="G59" s="137"/>
      <c r="H59" s="137"/>
      <c r="I59" s="142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</row>
    <row r="60" spans="1:47" ht="14.4" customHeight="1" x14ac:dyDescent="0.25">
      <c r="A60" s="137"/>
      <c r="B60" s="137"/>
      <c r="C60" s="137"/>
      <c r="D60" s="137"/>
      <c r="E60" s="141"/>
      <c r="F60" s="137"/>
      <c r="G60" s="137"/>
      <c r="H60" s="137"/>
      <c r="I60" s="142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</row>
    <row r="61" spans="1:47" ht="14.4" customHeight="1" x14ac:dyDescent="0.25">
      <c r="A61" s="137"/>
      <c r="B61" s="137"/>
      <c r="C61" s="137"/>
      <c r="D61" s="137"/>
      <c r="E61" s="141"/>
      <c r="F61" s="137"/>
      <c r="G61" s="137"/>
      <c r="H61" s="137"/>
      <c r="I61" s="142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</row>
    <row r="62" spans="1:47" ht="14.4" customHeight="1" x14ac:dyDescent="0.25">
      <c r="A62" s="137"/>
      <c r="B62" s="137"/>
      <c r="C62" s="137"/>
      <c r="D62" s="137"/>
      <c r="E62" s="141"/>
      <c r="F62" s="137"/>
      <c r="G62" s="137"/>
      <c r="H62" s="137"/>
      <c r="I62" s="142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</row>
    <row r="63" spans="1:47" ht="14.4" customHeight="1" x14ac:dyDescent="0.25">
      <c r="A63" s="137"/>
      <c r="B63" s="137"/>
      <c r="C63" s="137"/>
      <c r="D63" s="137"/>
      <c r="E63" s="141"/>
      <c r="F63" s="137"/>
      <c r="G63" s="137"/>
      <c r="H63" s="137"/>
      <c r="I63" s="142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</row>
    <row r="64" spans="1:47" ht="14.4" customHeight="1" x14ac:dyDescent="0.25">
      <c r="A64" s="137"/>
      <c r="B64" s="137"/>
      <c r="C64" s="137"/>
      <c r="D64" s="137"/>
      <c r="E64" s="141"/>
      <c r="F64" s="137"/>
      <c r="G64" s="137"/>
      <c r="H64" s="137"/>
      <c r="I64" s="142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</row>
    <row r="65" spans="1:47" ht="14.4" customHeight="1" x14ac:dyDescent="0.25">
      <c r="A65" s="137"/>
      <c r="B65" s="137"/>
      <c r="C65" s="137"/>
      <c r="D65" s="137"/>
      <c r="E65" s="141"/>
      <c r="F65" s="137"/>
      <c r="G65" s="137"/>
      <c r="H65" s="137"/>
      <c r="I65" s="142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</row>
    <row r="66" spans="1:47" ht="14.4" customHeight="1" x14ac:dyDescent="0.25">
      <c r="A66" s="137"/>
      <c r="B66" s="137"/>
      <c r="C66" s="137"/>
      <c r="D66" s="137"/>
      <c r="E66" s="141"/>
      <c r="F66" s="137"/>
      <c r="G66" s="137"/>
      <c r="H66" s="137"/>
      <c r="I66" s="142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</row>
    <row r="67" spans="1:47" ht="14.4" customHeight="1" x14ac:dyDescent="0.25">
      <c r="A67" s="137"/>
      <c r="B67" s="137"/>
      <c r="C67" s="137"/>
      <c r="D67" s="137"/>
      <c r="E67" s="141"/>
      <c r="F67" s="137"/>
      <c r="G67" s="137"/>
      <c r="H67" s="137"/>
      <c r="I67" s="142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</row>
    <row r="68" spans="1:47" ht="14.4" customHeight="1" x14ac:dyDescent="0.25">
      <c r="A68" s="137"/>
      <c r="B68" s="137"/>
      <c r="C68" s="137"/>
      <c r="D68" s="137"/>
      <c r="E68" s="141"/>
      <c r="F68" s="137"/>
      <c r="G68" s="137"/>
      <c r="H68" s="137"/>
      <c r="I68" s="142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</row>
    <row r="69" spans="1:47" ht="14.4" customHeight="1" x14ac:dyDescent="0.25">
      <c r="A69" s="137"/>
      <c r="B69" s="137"/>
      <c r="C69" s="137"/>
      <c r="D69" s="137"/>
      <c r="E69" s="141"/>
      <c r="F69" s="137"/>
      <c r="G69" s="137"/>
      <c r="H69" s="137"/>
      <c r="I69" s="142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</row>
    <row r="70" spans="1:47" ht="14.4" customHeight="1" x14ac:dyDescent="0.25">
      <c r="A70" s="137"/>
      <c r="B70" s="137"/>
      <c r="C70" s="137"/>
      <c r="D70" s="137"/>
      <c r="E70" s="141"/>
      <c r="F70" s="137"/>
      <c r="G70" s="137"/>
      <c r="H70" s="137"/>
      <c r="I70" s="142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</row>
    <row r="71" spans="1:47" ht="14.4" customHeight="1" x14ac:dyDescent="0.25">
      <c r="A71" s="137"/>
      <c r="B71" s="137"/>
      <c r="C71" s="137"/>
      <c r="D71" s="137"/>
      <c r="E71" s="141"/>
      <c r="F71" s="137"/>
      <c r="G71" s="137"/>
      <c r="H71" s="137"/>
      <c r="I71" s="142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</row>
    <row r="72" spans="1:47" ht="14.4" customHeight="1" x14ac:dyDescent="0.25">
      <c r="A72" s="137"/>
      <c r="B72" s="137"/>
      <c r="C72" s="137"/>
      <c r="D72" s="137"/>
      <c r="E72" s="141"/>
      <c r="F72" s="137"/>
      <c r="G72" s="137"/>
      <c r="H72" s="137"/>
      <c r="I72" s="142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</row>
    <row r="73" spans="1:47" ht="14.4" customHeight="1" x14ac:dyDescent="0.25">
      <c r="A73" s="137"/>
      <c r="B73" s="137"/>
      <c r="C73" s="137"/>
      <c r="D73" s="137"/>
      <c r="E73" s="141"/>
      <c r="F73" s="137"/>
      <c r="G73" s="137"/>
      <c r="H73" s="137"/>
      <c r="I73" s="142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</row>
    <row r="74" spans="1:47" ht="14.4" customHeight="1" x14ac:dyDescent="0.25">
      <c r="A74" s="137"/>
      <c r="B74" s="137"/>
      <c r="C74" s="137"/>
      <c r="D74" s="137"/>
      <c r="E74" s="141"/>
      <c r="F74" s="137"/>
      <c r="G74" s="137"/>
      <c r="H74" s="137"/>
      <c r="I74" s="142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</row>
    <row r="75" spans="1:47" ht="14.4" customHeight="1" x14ac:dyDescent="0.25">
      <c r="A75" s="137"/>
      <c r="B75" s="137"/>
      <c r="C75" s="137"/>
      <c r="D75" s="137"/>
      <c r="E75" s="141"/>
      <c r="F75" s="137"/>
      <c r="G75" s="137"/>
      <c r="H75" s="137"/>
      <c r="I75" s="142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</row>
    <row r="76" spans="1:47" ht="14.4" customHeight="1" x14ac:dyDescent="0.25">
      <c r="A76" s="137"/>
      <c r="B76" s="137"/>
      <c r="C76" s="137"/>
      <c r="D76" s="137"/>
      <c r="E76" s="141"/>
      <c r="F76" s="137"/>
      <c r="G76" s="137"/>
      <c r="H76" s="137"/>
      <c r="I76" s="142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</row>
    <row r="77" spans="1:47" ht="14.4" customHeight="1" x14ac:dyDescent="0.25">
      <c r="A77" s="137"/>
      <c r="B77" s="137"/>
      <c r="C77" s="137"/>
      <c r="D77" s="137"/>
      <c r="E77" s="141"/>
      <c r="F77" s="137"/>
      <c r="G77" s="137"/>
      <c r="H77" s="137"/>
      <c r="I77" s="142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</row>
    <row r="78" spans="1:47" ht="14.4" customHeight="1" x14ac:dyDescent="0.25">
      <c r="A78" s="137"/>
      <c r="B78" s="137"/>
      <c r="C78" s="137"/>
      <c r="D78" s="137"/>
      <c r="E78" s="141"/>
      <c r="F78" s="137"/>
      <c r="G78" s="137"/>
      <c r="H78" s="137"/>
      <c r="I78" s="142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</row>
    <row r="79" spans="1:47" ht="14.4" customHeight="1" x14ac:dyDescent="0.25">
      <c r="A79" s="137"/>
      <c r="B79" s="137"/>
      <c r="C79" s="137"/>
      <c r="D79" s="137"/>
      <c r="E79" s="141"/>
      <c r="F79" s="137"/>
      <c r="G79" s="137"/>
      <c r="H79" s="137"/>
      <c r="I79" s="142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</row>
    <row r="80" spans="1:47" ht="14.4" customHeight="1" x14ac:dyDescent="0.25">
      <c r="A80" s="137"/>
      <c r="B80" s="137"/>
      <c r="C80" s="137"/>
      <c r="D80" s="137"/>
      <c r="E80" s="141"/>
      <c r="F80" s="137"/>
      <c r="G80" s="137"/>
      <c r="H80" s="137"/>
      <c r="I80" s="142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</row>
    <row r="81" spans="1:47" ht="14.4" customHeight="1" x14ac:dyDescent="0.25">
      <c r="A81" s="137"/>
      <c r="B81" s="137"/>
      <c r="C81" s="137"/>
      <c r="D81" s="137"/>
      <c r="E81" s="141"/>
      <c r="F81" s="137"/>
      <c r="G81" s="137"/>
      <c r="H81" s="137"/>
      <c r="I81" s="142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</row>
    <row r="82" spans="1:47" ht="14.4" customHeight="1" x14ac:dyDescent="0.25">
      <c r="A82" s="137"/>
      <c r="B82" s="137"/>
      <c r="C82" s="137"/>
      <c r="D82" s="137"/>
      <c r="E82" s="141"/>
      <c r="F82" s="137"/>
      <c r="G82" s="137"/>
      <c r="H82" s="137"/>
      <c r="I82" s="142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</row>
    <row r="83" spans="1:47" ht="14.4" customHeight="1" x14ac:dyDescent="0.25">
      <c r="A83" s="137"/>
      <c r="B83" s="137"/>
      <c r="C83" s="137"/>
      <c r="D83" s="137"/>
      <c r="E83" s="141"/>
      <c r="F83" s="137"/>
      <c r="G83" s="137"/>
      <c r="H83" s="137"/>
      <c r="I83" s="142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</row>
    <row r="84" spans="1:47" ht="14.4" customHeight="1" x14ac:dyDescent="0.25">
      <c r="A84" s="137"/>
      <c r="B84" s="137"/>
      <c r="C84" s="137"/>
      <c r="D84" s="137"/>
      <c r="E84" s="141"/>
      <c r="F84" s="137"/>
      <c r="G84" s="137"/>
      <c r="H84" s="137"/>
      <c r="I84" s="142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</row>
    <row r="85" spans="1:47" ht="14.4" customHeight="1" x14ac:dyDescent="0.25">
      <c r="A85" s="137"/>
      <c r="B85" s="137"/>
      <c r="C85" s="137"/>
      <c r="D85" s="137"/>
      <c r="E85" s="141"/>
      <c r="F85" s="137"/>
      <c r="G85" s="137"/>
      <c r="H85" s="137"/>
      <c r="I85" s="142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</row>
    <row r="86" spans="1:47" ht="14.4" customHeight="1" x14ac:dyDescent="0.25">
      <c r="A86" s="137"/>
      <c r="B86" s="137"/>
      <c r="C86" s="137"/>
      <c r="D86" s="137"/>
      <c r="E86" s="141"/>
      <c r="F86" s="137"/>
      <c r="G86" s="137"/>
      <c r="H86" s="137"/>
      <c r="I86" s="142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</row>
    <row r="87" spans="1:47" ht="14.4" customHeight="1" x14ac:dyDescent="0.25">
      <c r="A87" s="137"/>
      <c r="B87" s="137"/>
      <c r="C87" s="137"/>
      <c r="D87" s="137"/>
      <c r="E87" s="141"/>
      <c r="F87" s="137"/>
      <c r="G87" s="137"/>
      <c r="H87" s="137"/>
      <c r="I87" s="142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</row>
    <row r="88" spans="1:47" ht="14.4" customHeight="1" x14ac:dyDescent="0.25">
      <c r="A88" s="137"/>
      <c r="B88" s="137"/>
      <c r="C88" s="137"/>
      <c r="D88" s="137"/>
      <c r="E88" s="141"/>
      <c r="F88" s="137"/>
      <c r="G88" s="137"/>
      <c r="H88" s="137"/>
      <c r="I88" s="142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</row>
    <row r="89" spans="1:47" ht="14.4" customHeight="1" x14ac:dyDescent="0.25">
      <c r="A89" s="137"/>
      <c r="B89" s="137"/>
      <c r="C89" s="137"/>
      <c r="D89" s="137"/>
      <c r="E89" s="141"/>
      <c r="F89" s="137"/>
      <c r="G89" s="137"/>
      <c r="H89" s="137"/>
      <c r="I89" s="142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</row>
    <row r="90" spans="1:47" ht="14.4" customHeight="1" x14ac:dyDescent="0.25">
      <c r="A90" s="137"/>
      <c r="B90" s="137"/>
      <c r="C90" s="137"/>
      <c r="D90" s="137"/>
      <c r="E90" s="141"/>
      <c r="F90" s="137"/>
      <c r="G90" s="137"/>
      <c r="H90" s="137"/>
      <c r="I90" s="142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</row>
    <row r="91" spans="1:47" ht="14.4" customHeight="1" x14ac:dyDescent="0.25">
      <c r="A91" s="137"/>
      <c r="B91" s="137"/>
      <c r="C91" s="137"/>
      <c r="D91" s="137"/>
      <c r="E91" s="141"/>
      <c r="F91" s="137"/>
      <c r="G91" s="137"/>
      <c r="H91" s="137"/>
      <c r="I91" s="142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</row>
    <row r="92" spans="1:47" ht="14.4" customHeight="1" x14ac:dyDescent="0.25">
      <c r="A92" s="137"/>
      <c r="B92" s="137"/>
      <c r="C92" s="137"/>
      <c r="D92" s="137"/>
      <c r="E92" s="141"/>
      <c r="F92" s="137"/>
      <c r="G92" s="137"/>
      <c r="H92" s="137"/>
      <c r="I92" s="142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</row>
    <row r="93" spans="1:47" ht="14.4" customHeight="1" x14ac:dyDescent="0.25">
      <c r="A93" s="137"/>
      <c r="B93" s="137"/>
      <c r="C93" s="137"/>
      <c r="D93" s="137"/>
      <c r="E93" s="141"/>
      <c r="F93" s="137"/>
      <c r="G93" s="137"/>
      <c r="H93" s="137"/>
      <c r="I93" s="142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</row>
    <row r="94" spans="1:47" ht="14.4" customHeight="1" x14ac:dyDescent="0.25">
      <c r="A94" s="137"/>
      <c r="B94" s="137"/>
      <c r="C94" s="137"/>
      <c r="D94" s="137"/>
      <c r="E94" s="141"/>
      <c r="F94" s="137"/>
      <c r="G94" s="137"/>
      <c r="H94" s="137"/>
      <c r="I94" s="142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</row>
    <row r="95" spans="1:47" ht="14.4" customHeight="1" x14ac:dyDescent="0.25">
      <c r="A95" s="137"/>
      <c r="B95" s="137"/>
      <c r="C95" s="137"/>
      <c r="D95" s="137"/>
      <c r="E95" s="141"/>
      <c r="F95" s="137"/>
      <c r="G95" s="137"/>
      <c r="H95" s="137"/>
      <c r="I95" s="142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</row>
    <row r="96" spans="1:47" ht="14.4" customHeight="1" x14ac:dyDescent="0.25">
      <c r="A96" s="137"/>
      <c r="B96" s="137"/>
      <c r="C96" s="137"/>
      <c r="D96" s="137"/>
      <c r="E96" s="141"/>
      <c r="F96" s="137"/>
      <c r="G96" s="137"/>
      <c r="H96" s="137"/>
      <c r="I96" s="142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</row>
    <row r="97" spans="1:47" ht="14.4" customHeight="1" x14ac:dyDescent="0.25">
      <c r="A97" s="137"/>
      <c r="B97" s="137"/>
      <c r="C97" s="137"/>
      <c r="D97" s="137"/>
      <c r="E97" s="141"/>
      <c r="F97" s="137"/>
      <c r="G97" s="137"/>
      <c r="H97" s="137"/>
      <c r="I97" s="142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</row>
    <row r="98" spans="1:47" ht="14.4" customHeight="1" x14ac:dyDescent="0.25">
      <c r="A98" s="137"/>
      <c r="B98" s="137"/>
      <c r="C98" s="137"/>
      <c r="D98" s="137"/>
      <c r="E98" s="141"/>
      <c r="F98" s="137"/>
      <c r="G98" s="137"/>
      <c r="H98" s="137"/>
      <c r="I98" s="142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</row>
    <row r="99" spans="1:47" ht="14.4" customHeight="1" x14ac:dyDescent="0.25">
      <c r="A99" s="137"/>
      <c r="B99" s="137"/>
      <c r="C99" s="137"/>
      <c r="D99" s="137"/>
      <c r="E99" s="141"/>
      <c r="F99" s="137"/>
      <c r="G99" s="137"/>
      <c r="H99" s="137"/>
      <c r="I99" s="142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</row>
    <row r="100" spans="1:47" ht="14.4" customHeight="1" x14ac:dyDescent="0.25">
      <c r="A100" s="137"/>
      <c r="B100" s="137"/>
      <c r="C100" s="137"/>
      <c r="D100" s="137"/>
      <c r="E100" s="141"/>
      <c r="F100" s="137"/>
      <c r="G100" s="137"/>
      <c r="H100" s="137"/>
      <c r="I100" s="142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</row>
    <row r="101" spans="1:47" ht="14.4" customHeight="1" x14ac:dyDescent="0.25">
      <c r="A101" s="137"/>
      <c r="B101" s="137"/>
      <c r="C101" s="137"/>
      <c r="D101" s="137"/>
      <c r="E101" s="141"/>
      <c r="F101" s="137"/>
      <c r="G101" s="137"/>
      <c r="H101" s="137"/>
      <c r="I101" s="142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</row>
    <row r="102" spans="1:47" ht="14.4" customHeight="1" x14ac:dyDescent="0.25">
      <c r="A102" s="137"/>
      <c r="B102" s="137"/>
      <c r="C102" s="137"/>
      <c r="D102" s="137"/>
      <c r="E102" s="141"/>
      <c r="F102" s="137"/>
      <c r="G102" s="137"/>
      <c r="H102" s="137"/>
      <c r="I102" s="142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</row>
    <row r="103" spans="1:47" ht="14.4" customHeight="1" x14ac:dyDescent="0.25">
      <c r="A103" s="137"/>
      <c r="B103" s="137"/>
      <c r="C103" s="137"/>
      <c r="D103" s="137"/>
      <c r="E103" s="141"/>
      <c r="F103" s="137"/>
      <c r="G103" s="137"/>
      <c r="H103" s="137"/>
      <c r="I103" s="142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</row>
    <row r="104" spans="1:47" ht="14.4" customHeight="1" x14ac:dyDescent="0.25">
      <c r="A104" s="137"/>
      <c r="B104" s="137"/>
      <c r="C104" s="137"/>
      <c r="D104" s="137"/>
      <c r="E104" s="141"/>
      <c r="F104" s="137"/>
      <c r="G104" s="137"/>
      <c r="H104" s="137"/>
      <c r="I104" s="142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</row>
    <row r="105" spans="1:47" ht="14.4" customHeight="1" x14ac:dyDescent="0.25">
      <c r="A105" s="137"/>
      <c r="B105" s="137"/>
      <c r="C105" s="137"/>
      <c r="D105" s="137"/>
      <c r="E105" s="141"/>
      <c r="F105" s="137"/>
      <c r="G105" s="137"/>
      <c r="H105" s="137"/>
      <c r="I105" s="142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</row>
    <row r="106" spans="1:47" ht="14.4" customHeight="1" x14ac:dyDescent="0.25">
      <c r="A106" s="137"/>
      <c r="B106" s="137"/>
      <c r="C106" s="137"/>
      <c r="D106" s="137"/>
      <c r="E106" s="141"/>
      <c r="F106" s="137"/>
      <c r="G106" s="137"/>
      <c r="H106" s="137"/>
      <c r="I106" s="142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</row>
    <row r="107" spans="1:47" ht="14.4" customHeight="1" x14ac:dyDescent="0.25">
      <c r="A107" s="137"/>
      <c r="B107" s="137"/>
      <c r="C107" s="137"/>
      <c r="D107" s="137"/>
      <c r="E107" s="141"/>
      <c r="F107" s="137"/>
      <c r="G107" s="137"/>
      <c r="H107" s="137"/>
      <c r="I107" s="142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</row>
    <row r="108" spans="1:47" ht="14.4" customHeight="1" x14ac:dyDescent="0.25">
      <c r="A108" s="137"/>
      <c r="B108" s="137"/>
      <c r="C108" s="137"/>
      <c r="D108" s="137"/>
      <c r="E108" s="141"/>
      <c r="F108" s="137"/>
      <c r="G108" s="137"/>
      <c r="H108" s="137"/>
      <c r="I108" s="142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</row>
    <row r="109" spans="1:47" ht="14.4" customHeight="1" x14ac:dyDescent="0.25">
      <c r="A109" s="137"/>
      <c r="B109" s="137"/>
      <c r="C109" s="137"/>
      <c r="D109" s="137"/>
      <c r="E109" s="141"/>
      <c r="F109" s="137"/>
      <c r="G109" s="137"/>
      <c r="H109" s="137"/>
      <c r="I109" s="142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</row>
    <row r="110" spans="1:47" ht="14.4" customHeight="1" x14ac:dyDescent="0.25">
      <c r="A110" s="137"/>
      <c r="B110" s="137"/>
      <c r="C110" s="137"/>
      <c r="D110" s="137"/>
      <c r="E110" s="141"/>
      <c r="F110" s="137"/>
      <c r="G110" s="137"/>
      <c r="H110" s="137"/>
      <c r="I110" s="142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</row>
    <row r="111" spans="1:47" ht="14.4" customHeight="1" x14ac:dyDescent="0.25">
      <c r="A111" s="137"/>
      <c r="B111" s="137"/>
      <c r="C111" s="137"/>
      <c r="D111" s="137"/>
      <c r="E111" s="141"/>
      <c r="F111" s="137"/>
      <c r="G111" s="137"/>
      <c r="H111" s="137"/>
      <c r="I111" s="142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</row>
    <row r="112" spans="1:47" ht="14.4" customHeight="1" x14ac:dyDescent="0.25">
      <c r="A112" s="137"/>
      <c r="B112" s="137"/>
      <c r="C112" s="137"/>
      <c r="D112" s="137"/>
      <c r="E112" s="141"/>
      <c r="F112" s="137"/>
      <c r="G112" s="137"/>
      <c r="H112" s="137"/>
      <c r="I112" s="142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</row>
    <row r="113" spans="1:47" ht="14.4" customHeight="1" x14ac:dyDescent="0.25">
      <c r="A113" s="137"/>
      <c r="B113" s="137"/>
      <c r="C113" s="137"/>
      <c r="D113" s="137"/>
      <c r="E113" s="141"/>
      <c r="F113" s="137"/>
      <c r="G113" s="137"/>
      <c r="H113" s="137"/>
      <c r="I113" s="142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</row>
    <row r="114" spans="1:47" ht="14.4" customHeight="1" x14ac:dyDescent="0.25">
      <c r="A114" s="137"/>
      <c r="B114" s="137"/>
      <c r="C114" s="137"/>
      <c r="D114" s="137"/>
      <c r="E114" s="141"/>
      <c r="F114" s="137"/>
      <c r="G114" s="137"/>
      <c r="H114" s="137"/>
      <c r="I114" s="142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</row>
    <row r="115" spans="1:47" ht="14.4" customHeight="1" x14ac:dyDescent="0.25">
      <c r="A115" s="137"/>
      <c r="B115" s="137"/>
      <c r="C115" s="137"/>
      <c r="D115" s="137"/>
      <c r="E115" s="141"/>
      <c r="F115" s="137"/>
      <c r="G115" s="137"/>
      <c r="H115" s="137"/>
      <c r="I115" s="142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</row>
    <row r="116" spans="1:47" ht="14.4" customHeight="1" x14ac:dyDescent="0.25">
      <c r="A116" s="137"/>
      <c r="B116" s="137"/>
      <c r="C116" s="137"/>
      <c r="D116" s="137"/>
      <c r="E116" s="141"/>
      <c r="F116" s="137"/>
      <c r="G116" s="137"/>
      <c r="H116" s="137"/>
      <c r="I116" s="142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</row>
    <row r="117" spans="1:47" ht="14.4" customHeight="1" x14ac:dyDescent="0.25">
      <c r="A117" s="137"/>
      <c r="B117" s="137"/>
      <c r="C117" s="137"/>
      <c r="D117" s="137"/>
      <c r="E117" s="141"/>
      <c r="F117" s="137"/>
      <c r="G117" s="137"/>
      <c r="H117" s="137"/>
      <c r="I117" s="142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</row>
    <row r="118" spans="1:47" ht="14.4" customHeight="1" x14ac:dyDescent="0.25">
      <c r="A118" s="137"/>
      <c r="B118" s="137"/>
      <c r="C118" s="137"/>
      <c r="D118" s="137"/>
      <c r="E118" s="141"/>
      <c r="F118" s="137"/>
      <c r="G118" s="137"/>
      <c r="H118" s="137"/>
      <c r="I118" s="142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</row>
    <row r="119" spans="1:47" ht="14.4" customHeight="1" x14ac:dyDescent="0.25">
      <c r="A119" s="137"/>
      <c r="B119" s="137"/>
      <c r="C119" s="137"/>
      <c r="D119" s="137"/>
      <c r="E119" s="141"/>
      <c r="F119" s="137"/>
      <c r="G119" s="137"/>
      <c r="H119" s="137"/>
      <c r="I119" s="142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</row>
    <row r="120" spans="1:47" ht="14.4" customHeight="1" x14ac:dyDescent="0.25">
      <c r="A120" s="137"/>
      <c r="B120" s="137"/>
      <c r="C120" s="137"/>
      <c r="D120" s="137"/>
      <c r="E120" s="141"/>
      <c r="F120" s="137"/>
      <c r="G120" s="137"/>
      <c r="H120" s="137"/>
      <c r="I120" s="142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</row>
    <row r="121" spans="1:47" ht="14.4" customHeight="1" x14ac:dyDescent="0.25">
      <c r="A121" s="137"/>
      <c r="B121" s="137"/>
      <c r="C121" s="137"/>
      <c r="D121" s="137"/>
      <c r="E121" s="141"/>
      <c r="F121" s="137"/>
      <c r="G121" s="137"/>
      <c r="H121" s="137"/>
      <c r="I121" s="142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</row>
    <row r="122" spans="1:47" ht="14.4" customHeight="1" x14ac:dyDescent="0.25">
      <c r="A122" s="137"/>
      <c r="B122" s="137"/>
      <c r="C122" s="137"/>
      <c r="D122" s="137"/>
      <c r="E122" s="141"/>
      <c r="F122" s="137"/>
      <c r="G122" s="137"/>
      <c r="H122" s="137"/>
      <c r="I122" s="142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</row>
    <row r="123" spans="1:47" ht="14.4" customHeight="1" x14ac:dyDescent="0.25">
      <c r="A123" s="137"/>
      <c r="B123" s="137"/>
      <c r="C123" s="137"/>
      <c r="D123" s="137"/>
      <c r="E123" s="141"/>
      <c r="F123" s="137"/>
      <c r="G123" s="137"/>
      <c r="H123" s="137"/>
      <c r="I123" s="142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</row>
    <row r="124" spans="1:47" ht="14.4" customHeight="1" x14ac:dyDescent="0.25">
      <c r="A124" s="137"/>
      <c r="B124" s="137"/>
      <c r="C124" s="137"/>
      <c r="D124" s="137"/>
      <c r="E124" s="141"/>
      <c r="F124" s="137"/>
      <c r="G124" s="137"/>
      <c r="H124" s="137"/>
      <c r="I124" s="142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</row>
    <row r="125" spans="1:47" ht="14.4" customHeight="1" x14ac:dyDescent="0.25">
      <c r="A125" s="137"/>
      <c r="B125" s="137"/>
      <c r="C125" s="137"/>
      <c r="D125" s="137"/>
      <c r="E125" s="141"/>
      <c r="F125" s="137"/>
      <c r="G125" s="137"/>
      <c r="H125" s="137"/>
      <c r="I125" s="142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</row>
    <row r="126" spans="1:47" ht="14.4" customHeight="1" x14ac:dyDescent="0.25">
      <c r="A126" s="137"/>
      <c r="B126" s="137"/>
      <c r="C126" s="137"/>
      <c r="D126" s="137"/>
      <c r="E126" s="141"/>
      <c r="F126" s="137"/>
      <c r="G126" s="137"/>
      <c r="H126" s="137"/>
      <c r="I126" s="142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</row>
    <row r="127" spans="1:47" ht="14.4" customHeight="1" x14ac:dyDescent="0.25">
      <c r="A127" s="137"/>
      <c r="B127" s="137"/>
      <c r="C127" s="137"/>
      <c r="D127" s="137"/>
      <c r="E127" s="141"/>
      <c r="F127" s="137"/>
      <c r="G127" s="137"/>
      <c r="H127" s="137"/>
      <c r="I127" s="142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</row>
    <row r="128" spans="1:47" ht="14.4" customHeight="1" x14ac:dyDescent="0.25">
      <c r="A128" s="137"/>
      <c r="B128" s="137"/>
      <c r="C128" s="137"/>
      <c r="D128" s="137"/>
      <c r="E128" s="141"/>
      <c r="F128" s="137"/>
      <c r="G128" s="137"/>
      <c r="H128" s="137"/>
      <c r="I128" s="142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</row>
    <row r="129" spans="1:47" ht="14.4" customHeight="1" x14ac:dyDescent="0.25">
      <c r="A129" s="137"/>
      <c r="B129" s="137"/>
      <c r="C129" s="137"/>
      <c r="D129" s="137"/>
      <c r="E129" s="141"/>
      <c r="F129" s="137"/>
      <c r="G129" s="137"/>
      <c r="H129" s="137"/>
      <c r="I129" s="142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</row>
    <row r="130" spans="1:47" ht="14.4" customHeight="1" x14ac:dyDescent="0.25">
      <c r="A130" s="137"/>
      <c r="B130" s="137"/>
      <c r="C130" s="137"/>
      <c r="D130" s="137"/>
      <c r="E130" s="141"/>
      <c r="F130" s="137"/>
      <c r="G130" s="137"/>
      <c r="H130" s="137"/>
      <c r="I130" s="142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</row>
    <row r="131" spans="1:47" ht="14.4" customHeight="1" x14ac:dyDescent="0.25">
      <c r="A131" s="137"/>
      <c r="B131" s="137"/>
      <c r="C131" s="137"/>
      <c r="D131" s="137"/>
      <c r="E131" s="141"/>
      <c r="F131" s="137"/>
      <c r="G131" s="137"/>
      <c r="H131" s="137"/>
      <c r="I131" s="142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</row>
    <row r="132" spans="1:47" ht="14.4" customHeight="1" x14ac:dyDescent="0.25">
      <c r="A132" s="137"/>
      <c r="B132" s="137"/>
      <c r="C132" s="137"/>
      <c r="D132" s="137"/>
      <c r="E132" s="141"/>
      <c r="F132" s="137"/>
      <c r="G132" s="137"/>
      <c r="H132" s="137"/>
      <c r="I132" s="142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</row>
    <row r="133" spans="1:47" ht="14.4" customHeight="1" x14ac:dyDescent="0.25">
      <c r="A133" s="137"/>
      <c r="B133" s="137"/>
      <c r="C133" s="137"/>
      <c r="D133" s="137"/>
      <c r="E133" s="141"/>
      <c r="F133" s="137"/>
      <c r="G133" s="137"/>
      <c r="H133" s="137"/>
      <c r="I133" s="142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</row>
    <row r="134" spans="1:47" ht="14.4" customHeight="1" x14ac:dyDescent="0.25">
      <c r="A134" s="137"/>
      <c r="B134" s="137"/>
      <c r="C134" s="137"/>
      <c r="D134" s="137"/>
      <c r="E134" s="141"/>
      <c r="F134" s="137"/>
      <c r="G134" s="137"/>
      <c r="H134" s="137"/>
      <c r="I134" s="142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</row>
    <row r="135" spans="1:47" ht="14.4" customHeight="1" x14ac:dyDescent="0.25">
      <c r="A135" s="137"/>
      <c r="B135" s="137"/>
      <c r="C135" s="137"/>
      <c r="D135" s="137"/>
      <c r="E135" s="141"/>
      <c r="F135" s="137"/>
      <c r="G135" s="137"/>
      <c r="H135" s="137"/>
      <c r="I135" s="142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</row>
    <row r="136" spans="1:47" ht="14.4" customHeight="1" x14ac:dyDescent="0.25">
      <c r="B136" s="137"/>
      <c r="C136" s="137"/>
      <c r="D136" s="137"/>
      <c r="E136" s="141"/>
      <c r="F136" s="137"/>
      <c r="G136" s="137"/>
      <c r="H136" s="137"/>
      <c r="I136" s="142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</row>
    <row r="137" spans="1:47" ht="14.4" customHeight="1" x14ac:dyDescent="0.25">
      <c r="B137" s="137"/>
      <c r="C137" s="137"/>
      <c r="D137" s="137"/>
      <c r="E137" s="141"/>
      <c r="F137" s="137"/>
      <c r="G137" s="137"/>
      <c r="H137" s="137"/>
      <c r="I137" s="142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  <c r="AQ137" s="137"/>
      <c r="AR137" s="137"/>
      <c r="AS137" s="137"/>
      <c r="AT137" s="137"/>
      <c r="AU137" s="137"/>
    </row>
    <row r="138" spans="1:47" ht="14.4" customHeight="1" x14ac:dyDescent="0.25">
      <c r="B138" s="137"/>
      <c r="C138" s="137"/>
      <c r="D138" s="137"/>
      <c r="E138" s="141"/>
      <c r="F138" s="137"/>
      <c r="G138" s="137"/>
      <c r="H138" s="137"/>
      <c r="I138" s="142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7"/>
      <c r="AO138" s="137"/>
      <c r="AP138" s="137"/>
      <c r="AQ138" s="137"/>
      <c r="AR138" s="137"/>
      <c r="AS138" s="137"/>
      <c r="AT138" s="137"/>
      <c r="AU138" s="137"/>
    </row>
    <row r="139" spans="1:47" ht="14.4" customHeight="1" x14ac:dyDescent="0.25">
      <c r="B139" s="137"/>
      <c r="C139" s="137"/>
      <c r="D139" s="137"/>
      <c r="E139" s="141"/>
      <c r="F139" s="137"/>
      <c r="G139" s="137"/>
      <c r="H139" s="137"/>
      <c r="I139" s="142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37"/>
      <c r="AQ139" s="137"/>
      <c r="AR139" s="137"/>
      <c r="AS139" s="137"/>
      <c r="AT139" s="137"/>
      <c r="AU139" s="137"/>
    </row>
    <row r="140" spans="1:47" ht="14.4" customHeight="1" x14ac:dyDescent="0.25">
      <c r="B140" s="137"/>
      <c r="C140" s="137"/>
      <c r="D140" s="137"/>
      <c r="E140" s="141"/>
      <c r="F140" s="137"/>
      <c r="G140" s="137"/>
      <c r="H140" s="137"/>
      <c r="I140" s="142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  <c r="AQ140" s="137"/>
      <c r="AR140" s="137"/>
      <c r="AS140" s="137"/>
      <c r="AT140" s="137"/>
      <c r="AU140" s="137"/>
    </row>
    <row r="141" spans="1:47" ht="14.4" customHeight="1" x14ac:dyDescent="0.25">
      <c r="B141" s="137"/>
      <c r="C141" s="137"/>
      <c r="D141" s="137"/>
      <c r="E141" s="141"/>
      <c r="F141" s="137"/>
      <c r="G141" s="137"/>
      <c r="H141" s="137"/>
      <c r="I141" s="142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137"/>
      <c r="AU141" s="137"/>
    </row>
    <row r="142" spans="1:47" ht="14.4" customHeight="1" x14ac:dyDescent="0.25">
      <c r="B142" s="137"/>
      <c r="C142" s="137"/>
      <c r="D142" s="137"/>
      <c r="E142" s="141"/>
      <c r="F142" s="137"/>
      <c r="G142" s="137"/>
      <c r="H142" s="137"/>
      <c r="I142" s="142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</row>
    <row r="143" spans="1:47" ht="14.4" customHeight="1" x14ac:dyDescent="0.25">
      <c r="B143" s="137"/>
      <c r="C143" s="137"/>
      <c r="D143" s="137"/>
      <c r="E143" s="141"/>
      <c r="F143" s="137"/>
      <c r="G143" s="137"/>
      <c r="H143" s="137"/>
      <c r="I143" s="142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  <c r="AQ143" s="137"/>
      <c r="AR143" s="137"/>
      <c r="AS143" s="137"/>
      <c r="AT143" s="137"/>
      <c r="AU143" s="137"/>
    </row>
    <row r="144" spans="1:47" ht="14.4" customHeight="1" x14ac:dyDescent="0.25">
      <c r="B144" s="137"/>
      <c r="C144" s="137"/>
      <c r="D144" s="137"/>
      <c r="E144" s="141"/>
      <c r="F144" s="137"/>
      <c r="G144" s="137"/>
      <c r="H144" s="137"/>
      <c r="I144" s="142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</row>
    <row r="145" spans="2:47" ht="14.4" customHeight="1" x14ac:dyDescent="0.25">
      <c r="B145" s="137"/>
      <c r="C145" s="137"/>
      <c r="D145" s="137"/>
      <c r="E145" s="141"/>
      <c r="F145" s="137"/>
      <c r="G145" s="137"/>
      <c r="H145" s="137"/>
      <c r="I145" s="142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  <c r="AQ145" s="137"/>
      <c r="AR145" s="137"/>
      <c r="AS145" s="137"/>
      <c r="AT145" s="137"/>
      <c r="AU145" s="137"/>
    </row>
    <row r="146" spans="2:47" ht="14.4" customHeight="1" x14ac:dyDescent="0.25">
      <c r="B146" s="137"/>
      <c r="C146" s="137"/>
      <c r="D146" s="137"/>
      <c r="E146" s="141"/>
      <c r="F146" s="137"/>
      <c r="G146" s="137"/>
      <c r="H146" s="137"/>
      <c r="I146" s="142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137"/>
      <c r="AT146" s="137"/>
      <c r="AU146" s="137"/>
    </row>
    <row r="147" spans="2:47" ht="14.4" customHeight="1" x14ac:dyDescent="0.25">
      <c r="B147" s="137"/>
      <c r="C147" s="137"/>
      <c r="D147" s="137"/>
      <c r="E147" s="141"/>
      <c r="F147" s="137"/>
      <c r="G147" s="137"/>
      <c r="H147" s="137"/>
      <c r="I147" s="142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37"/>
      <c r="AP147" s="137"/>
      <c r="AQ147" s="137"/>
      <c r="AR147" s="137"/>
      <c r="AS147" s="137"/>
      <c r="AT147" s="137"/>
      <c r="AU147" s="137"/>
    </row>
    <row r="148" spans="2:47" ht="14.4" customHeight="1" x14ac:dyDescent="0.25">
      <c r="B148" s="137"/>
      <c r="C148" s="137"/>
      <c r="D148" s="137"/>
      <c r="E148" s="141"/>
      <c r="F148" s="137"/>
      <c r="G148" s="137"/>
      <c r="H148" s="137"/>
      <c r="I148" s="142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  <c r="AQ148" s="137"/>
      <c r="AR148" s="137"/>
      <c r="AS148" s="137"/>
      <c r="AT148" s="137"/>
      <c r="AU148" s="137"/>
    </row>
    <row r="149" spans="2:47" ht="14.4" customHeight="1" x14ac:dyDescent="0.25">
      <c r="B149" s="137"/>
      <c r="C149" s="137"/>
      <c r="D149" s="137"/>
      <c r="E149" s="141"/>
      <c r="F149" s="137"/>
      <c r="G149" s="137"/>
      <c r="H149" s="137"/>
      <c r="I149" s="142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37"/>
      <c r="AS149" s="137"/>
      <c r="AT149" s="137"/>
      <c r="AU149" s="137"/>
    </row>
    <row r="150" spans="2:47" ht="14.4" customHeight="1" x14ac:dyDescent="0.25">
      <c r="B150" s="137"/>
      <c r="C150" s="137"/>
      <c r="D150" s="137"/>
      <c r="E150" s="141"/>
      <c r="F150" s="137"/>
      <c r="G150" s="137"/>
      <c r="H150" s="137"/>
      <c r="I150" s="142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7"/>
      <c r="AO150" s="137"/>
      <c r="AP150" s="137"/>
      <c r="AQ150" s="137"/>
      <c r="AR150" s="137"/>
      <c r="AS150" s="137"/>
      <c r="AT150" s="137"/>
      <c r="AU150" s="137"/>
    </row>
    <row r="151" spans="2:47" ht="14.4" customHeight="1" x14ac:dyDescent="0.25">
      <c r="B151" s="137"/>
      <c r="C151" s="137"/>
      <c r="D151" s="137"/>
      <c r="E151" s="141"/>
      <c r="F151" s="137"/>
      <c r="G151" s="137"/>
      <c r="H151" s="137"/>
      <c r="I151" s="142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37"/>
      <c r="AS151" s="137"/>
      <c r="AT151" s="137"/>
      <c r="AU151" s="137"/>
    </row>
    <row r="152" spans="2:47" ht="14.4" customHeight="1" x14ac:dyDescent="0.25">
      <c r="B152" s="137"/>
      <c r="C152" s="137"/>
      <c r="D152" s="137"/>
      <c r="E152" s="141"/>
      <c r="F152" s="137"/>
      <c r="G152" s="137"/>
      <c r="H152" s="137"/>
      <c r="I152" s="142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7"/>
      <c r="AT152" s="137"/>
      <c r="AU152" s="137"/>
    </row>
    <row r="153" spans="2:47" ht="14.4" customHeight="1" x14ac:dyDescent="0.25">
      <c r="B153" s="137"/>
      <c r="C153" s="137"/>
      <c r="D153" s="137"/>
      <c r="E153" s="141"/>
      <c r="F153" s="137"/>
      <c r="G153" s="137"/>
      <c r="H153" s="137"/>
      <c r="I153" s="142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7"/>
      <c r="AT153" s="137"/>
      <c r="AU153" s="137"/>
    </row>
    <row r="154" spans="2:47" ht="14.4" customHeight="1" x14ac:dyDescent="0.25">
      <c r="B154" s="137"/>
      <c r="C154" s="137"/>
      <c r="D154" s="137"/>
      <c r="E154" s="141"/>
      <c r="F154" s="137"/>
      <c r="G154" s="137"/>
      <c r="H154" s="137"/>
      <c r="I154" s="142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</row>
    <row r="155" spans="2:47" ht="14.4" customHeight="1" x14ac:dyDescent="0.25">
      <c r="B155" s="137"/>
      <c r="C155" s="137"/>
      <c r="D155" s="137"/>
      <c r="E155" s="141"/>
      <c r="F155" s="137"/>
      <c r="G155" s="137"/>
      <c r="H155" s="137"/>
      <c r="I155" s="142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7"/>
      <c r="AT155" s="137"/>
      <c r="AU155" s="137"/>
    </row>
    <row r="156" spans="2:47" ht="14.4" customHeight="1" x14ac:dyDescent="0.25">
      <c r="B156" s="137"/>
      <c r="C156" s="137"/>
      <c r="D156" s="137"/>
      <c r="E156" s="141"/>
      <c r="F156" s="137"/>
      <c r="G156" s="137"/>
      <c r="H156" s="137"/>
      <c r="I156" s="142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7"/>
      <c r="AT156" s="137"/>
      <c r="AU156" s="137"/>
    </row>
    <row r="157" spans="2:47" ht="14.4" customHeight="1" x14ac:dyDescent="0.25">
      <c r="B157" s="137"/>
      <c r="C157" s="137"/>
      <c r="D157" s="137"/>
      <c r="E157" s="141"/>
      <c r="F157" s="137"/>
      <c r="G157" s="137"/>
      <c r="H157" s="137"/>
      <c r="I157" s="142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</row>
    <row r="158" spans="2:47" ht="14.4" customHeight="1" x14ac:dyDescent="0.25">
      <c r="B158" s="137"/>
      <c r="C158" s="137"/>
      <c r="D158" s="137"/>
      <c r="E158" s="141"/>
      <c r="F158" s="137"/>
      <c r="G158" s="137"/>
      <c r="H158" s="137"/>
      <c r="I158" s="142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7"/>
      <c r="AT158" s="137"/>
      <c r="AU158" s="137"/>
    </row>
    <row r="159" spans="2:47" ht="14.4" customHeight="1" x14ac:dyDescent="0.25">
      <c r="B159" s="137"/>
      <c r="C159" s="137"/>
      <c r="D159" s="137"/>
      <c r="E159" s="141"/>
      <c r="F159" s="137"/>
      <c r="G159" s="137"/>
      <c r="H159" s="137"/>
      <c r="I159" s="142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  <c r="AQ159" s="137"/>
      <c r="AR159" s="137"/>
      <c r="AS159" s="137"/>
      <c r="AT159" s="137"/>
      <c r="AU159" s="137"/>
    </row>
    <row r="160" spans="2:47" ht="14.4" customHeight="1" x14ac:dyDescent="0.25">
      <c r="B160" s="137"/>
      <c r="C160" s="137"/>
      <c r="D160" s="137"/>
      <c r="E160" s="141"/>
      <c r="F160" s="137"/>
      <c r="G160" s="137"/>
      <c r="H160" s="137"/>
      <c r="I160" s="142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7"/>
      <c r="AO160" s="137"/>
      <c r="AP160" s="137"/>
      <c r="AQ160" s="137"/>
      <c r="AR160" s="137"/>
      <c r="AS160" s="137"/>
      <c r="AT160" s="137"/>
      <c r="AU160" s="137"/>
    </row>
    <row r="161" spans="2:47" ht="14.4" customHeight="1" x14ac:dyDescent="0.25">
      <c r="B161" s="137"/>
      <c r="C161" s="137"/>
      <c r="D161" s="137"/>
      <c r="E161" s="141"/>
      <c r="F161" s="137"/>
      <c r="G161" s="137"/>
      <c r="H161" s="137"/>
      <c r="I161" s="142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7"/>
      <c r="AO161" s="137"/>
      <c r="AP161" s="137"/>
      <c r="AQ161" s="137"/>
      <c r="AR161" s="137"/>
      <c r="AS161" s="137"/>
      <c r="AT161" s="137"/>
      <c r="AU161" s="137"/>
    </row>
    <row r="162" spans="2:47" ht="14.4" customHeight="1" x14ac:dyDescent="0.25">
      <c r="B162" s="137"/>
      <c r="C162" s="137"/>
      <c r="D162" s="137"/>
      <c r="E162" s="141"/>
      <c r="F162" s="137"/>
      <c r="G162" s="137"/>
      <c r="H162" s="137"/>
      <c r="I162" s="142"/>
      <c r="J162" s="137"/>
      <c r="K162" s="137"/>
    </row>
    <row r="163" spans="2:47" ht="14.4" customHeight="1" x14ac:dyDescent="0.25">
      <c r="B163" s="137"/>
      <c r="C163" s="137"/>
      <c r="D163" s="137"/>
      <c r="E163" s="141"/>
      <c r="F163" s="137"/>
      <c r="G163" s="137"/>
      <c r="H163" s="137"/>
      <c r="I163" s="142"/>
      <c r="J163" s="137"/>
      <c r="K163" s="137"/>
    </row>
    <row r="164" spans="2:47" ht="14.4" customHeight="1" x14ac:dyDescent="0.25">
      <c r="B164" s="137"/>
      <c r="C164" s="137"/>
      <c r="D164" s="137"/>
      <c r="E164" s="141"/>
      <c r="F164" s="137"/>
      <c r="G164" s="137"/>
      <c r="H164" s="137"/>
      <c r="I164" s="142"/>
      <c r="J164" s="137"/>
      <c r="K164" s="137"/>
    </row>
    <row r="165" spans="2:47" ht="14.4" customHeight="1" x14ac:dyDescent="0.25">
      <c r="B165" s="137"/>
      <c r="C165" s="137"/>
      <c r="D165" s="137"/>
      <c r="E165" s="141"/>
      <c r="F165" s="137"/>
      <c r="G165" s="137"/>
      <c r="H165" s="137"/>
      <c r="I165" s="142"/>
      <c r="J165" s="137"/>
      <c r="K165" s="137"/>
    </row>
    <row r="166" spans="2:47" ht="14.4" customHeight="1" x14ac:dyDescent="0.25">
      <c r="B166" s="137"/>
      <c r="C166" s="137"/>
      <c r="D166" s="137"/>
      <c r="E166" s="141"/>
      <c r="F166" s="137"/>
      <c r="G166" s="137"/>
      <c r="H166" s="137"/>
      <c r="I166" s="142"/>
      <c r="J166" s="137"/>
      <c r="K166" s="137"/>
    </row>
    <row r="167" spans="2:47" ht="14.4" customHeight="1" x14ac:dyDescent="0.25">
      <c r="B167" s="137"/>
      <c r="C167" s="137"/>
      <c r="D167" s="137"/>
      <c r="E167" s="141"/>
      <c r="F167" s="137"/>
      <c r="G167" s="137"/>
      <c r="H167" s="137"/>
      <c r="I167" s="142"/>
      <c r="J167" s="137"/>
      <c r="K167" s="137"/>
    </row>
    <row r="168" spans="2:47" ht="14.4" customHeight="1" x14ac:dyDescent="0.25">
      <c r="B168" s="137"/>
      <c r="C168" s="137"/>
      <c r="D168" s="137"/>
      <c r="E168" s="141"/>
      <c r="F168" s="137"/>
      <c r="G168" s="137"/>
      <c r="H168" s="137"/>
      <c r="I168" s="142"/>
      <c r="J168" s="137"/>
      <c r="K168" s="137"/>
    </row>
    <row r="169" spans="2:47" ht="14.4" customHeight="1" x14ac:dyDescent="0.25">
      <c r="B169" s="137"/>
      <c r="C169" s="137"/>
      <c r="D169" s="137"/>
      <c r="E169" s="141"/>
      <c r="F169" s="137"/>
      <c r="G169" s="137"/>
      <c r="H169" s="137"/>
      <c r="I169" s="142"/>
      <c r="J169" s="137"/>
      <c r="K169" s="137"/>
    </row>
    <row r="170" spans="2:47" ht="14.4" customHeight="1" x14ac:dyDescent="0.25">
      <c r="B170" s="137"/>
      <c r="C170" s="137"/>
      <c r="D170" s="137"/>
      <c r="E170" s="141"/>
      <c r="F170" s="137"/>
      <c r="G170" s="137"/>
      <c r="H170" s="137"/>
      <c r="I170" s="142"/>
      <c r="J170" s="137"/>
      <c r="K170" s="137"/>
    </row>
    <row r="171" spans="2:47" ht="14.4" customHeight="1" x14ac:dyDescent="0.25">
      <c r="B171" s="137"/>
      <c r="C171" s="137"/>
      <c r="D171" s="137"/>
      <c r="E171" s="141"/>
      <c r="F171" s="137"/>
      <c r="G171" s="137"/>
      <c r="H171" s="137"/>
      <c r="I171" s="142"/>
      <c r="J171" s="137"/>
      <c r="K171" s="137"/>
    </row>
    <row r="172" spans="2:47" ht="14.4" customHeight="1" x14ac:dyDescent="0.25">
      <c r="B172" s="137"/>
      <c r="C172" s="137"/>
      <c r="D172" s="137"/>
      <c r="E172" s="141"/>
      <c r="F172" s="137"/>
      <c r="G172" s="137"/>
      <c r="H172" s="137"/>
      <c r="I172" s="142"/>
      <c r="J172" s="137"/>
      <c r="K172" s="137"/>
    </row>
    <row r="173" spans="2:47" ht="14.4" customHeight="1" x14ac:dyDescent="0.25">
      <c r="B173" s="137"/>
      <c r="C173" s="137"/>
      <c r="D173" s="137"/>
      <c r="E173" s="141"/>
      <c r="F173" s="137"/>
      <c r="G173" s="137"/>
      <c r="H173" s="137"/>
      <c r="I173" s="142"/>
      <c r="J173" s="137"/>
      <c r="K173" s="137"/>
    </row>
    <row r="174" spans="2:47" ht="14.4" customHeight="1" x14ac:dyDescent="0.25">
      <c r="B174" s="137"/>
      <c r="C174" s="137"/>
      <c r="D174" s="137"/>
      <c r="E174" s="141"/>
      <c r="F174" s="137"/>
      <c r="G174" s="137"/>
      <c r="H174" s="137"/>
      <c r="I174" s="142"/>
      <c r="J174" s="137"/>
      <c r="K174" s="137"/>
    </row>
    <row r="175" spans="2:47" ht="14.4" customHeight="1" x14ac:dyDescent="0.25">
      <c r="B175" s="137"/>
      <c r="C175" s="137"/>
      <c r="D175" s="137"/>
      <c r="E175" s="141"/>
      <c r="F175" s="137"/>
      <c r="G175" s="137"/>
      <c r="H175" s="137"/>
      <c r="I175" s="142"/>
      <c r="J175" s="137"/>
      <c r="K175" s="137"/>
    </row>
    <row r="176" spans="2:47" ht="14.4" customHeight="1" x14ac:dyDescent="0.25">
      <c r="B176" s="137"/>
      <c r="C176" s="137"/>
      <c r="D176" s="137"/>
      <c r="E176" s="141"/>
      <c r="F176" s="137"/>
      <c r="G176" s="137"/>
      <c r="H176" s="137"/>
      <c r="I176" s="142"/>
      <c r="J176" s="137"/>
      <c r="K176" s="137"/>
    </row>
    <row r="177" spans="2:11" ht="14.4" customHeight="1" x14ac:dyDescent="0.25">
      <c r="B177" s="137"/>
      <c r="C177" s="137"/>
      <c r="D177" s="137"/>
      <c r="E177" s="141"/>
      <c r="F177" s="137"/>
      <c r="G177" s="137"/>
      <c r="H177" s="137"/>
      <c r="I177" s="142"/>
      <c r="J177" s="137"/>
      <c r="K177" s="137"/>
    </row>
    <row r="178" spans="2:11" ht="14.4" customHeight="1" x14ac:dyDescent="0.25">
      <c r="B178" s="137"/>
      <c r="C178" s="137"/>
      <c r="D178" s="137"/>
      <c r="E178" s="141"/>
      <c r="F178" s="137"/>
      <c r="G178" s="137"/>
      <c r="H178" s="137"/>
      <c r="I178" s="142"/>
      <c r="J178" s="137"/>
      <c r="K178" s="137"/>
    </row>
    <row r="179" spans="2:11" ht="14.4" customHeight="1" x14ac:dyDescent="0.25">
      <c r="B179" s="137"/>
      <c r="C179" s="137"/>
      <c r="D179" s="137"/>
      <c r="E179" s="141"/>
      <c r="F179" s="137"/>
      <c r="G179" s="137"/>
      <c r="H179" s="137"/>
      <c r="I179" s="142"/>
      <c r="J179" s="137"/>
      <c r="K179" s="137"/>
    </row>
    <row r="180" spans="2:11" ht="14.4" customHeight="1" x14ac:dyDescent="0.25">
      <c r="B180" s="137"/>
      <c r="C180" s="137"/>
      <c r="D180" s="137"/>
      <c r="E180" s="141"/>
      <c r="F180" s="137"/>
      <c r="G180" s="137"/>
      <c r="H180" s="137"/>
      <c r="I180" s="142"/>
      <c r="J180" s="137"/>
      <c r="K180" s="137"/>
    </row>
    <row r="181" spans="2:11" ht="14.4" customHeight="1" x14ac:dyDescent="0.25">
      <c r="B181" s="137"/>
      <c r="C181" s="137"/>
      <c r="D181" s="137"/>
      <c r="E181" s="141"/>
      <c r="F181" s="137"/>
      <c r="G181" s="137"/>
      <c r="H181" s="137"/>
      <c r="I181" s="142"/>
      <c r="J181" s="137"/>
      <c r="K181" s="137"/>
    </row>
    <row r="182" spans="2:11" ht="14.4" customHeight="1" x14ac:dyDescent="0.25">
      <c r="B182" s="137"/>
      <c r="C182" s="137"/>
      <c r="D182" s="137"/>
      <c r="E182" s="141"/>
      <c r="F182" s="137"/>
      <c r="G182" s="137"/>
      <c r="H182" s="137"/>
      <c r="I182" s="142"/>
      <c r="J182" s="137"/>
      <c r="K182" s="137"/>
    </row>
    <row r="183" spans="2:11" ht="14.4" customHeight="1" x14ac:dyDescent="0.25">
      <c r="B183" s="137"/>
      <c r="C183" s="137"/>
      <c r="D183" s="137"/>
      <c r="E183" s="141"/>
      <c r="F183" s="137"/>
      <c r="G183" s="137"/>
      <c r="H183" s="137"/>
      <c r="I183" s="142"/>
      <c r="J183" s="137"/>
      <c r="K183" s="137"/>
    </row>
    <row r="184" spans="2:11" ht="14.4" customHeight="1" x14ac:dyDescent="0.25">
      <c r="B184" s="137"/>
      <c r="C184" s="137"/>
      <c r="D184" s="137"/>
      <c r="E184" s="141"/>
      <c r="F184" s="137"/>
      <c r="G184" s="137"/>
      <c r="H184" s="137"/>
      <c r="I184" s="142"/>
      <c r="J184" s="137"/>
      <c r="K184" s="137"/>
    </row>
    <row r="185" spans="2:11" ht="14.4" customHeight="1" x14ac:dyDescent="0.25">
      <c r="B185" s="137"/>
      <c r="C185" s="137"/>
      <c r="D185" s="137"/>
      <c r="E185" s="141"/>
      <c r="F185" s="137"/>
      <c r="G185" s="137"/>
      <c r="H185" s="137"/>
      <c r="I185" s="142"/>
      <c r="J185" s="137"/>
      <c r="K185" s="137"/>
    </row>
    <row r="186" spans="2:11" ht="14.4" customHeight="1" x14ac:dyDescent="0.25">
      <c r="B186" s="137"/>
      <c r="C186" s="137"/>
      <c r="D186" s="137"/>
      <c r="E186" s="141"/>
      <c r="F186" s="137"/>
      <c r="G186" s="137"/>
      <c r="H186" s="137"/>
      <c r="I186" s="142"/>
      <c r="J186" s="137"/>
      <c r="K186" s="137"/>
    </row>
    <row r="187" spans="2:11" ht="14.4" customHeight="1" x14ac:dyDescent="0.25">
      <c r="B187" s="137"/>
      <c r="C187" s="137"/>
      <c r="D187" s="137"/>
      <c r="E187" s="141"/>
      <c r="F187" s="137"/>
      <c r="G187" s="137"/>
      <c r="H187" s="137"/>
      <c r="I187" s="142"/>
      <c r="J187" s="137"/>
      <c r="K187" s="137"/>
    </row>
    <row r="188" spans="2:11" ht="14.4" customHeight="1" x14ac:dyDescent="0.25">
      <c r="B188" s="137"/>
      <c r="C188" s="137"/>
      <c r="D188" s="137"/>
      <c r="E188" s="141"/>
      <c r="F188" s="137"/>
      <c r="G188" s="137"/>
      <c r="H188" s="137"/>
      <c r="I188" s="142"/>
      <c r="J188" s="137"/>
      <c r="K188" s="137"/>
    </row>
    <row r="189" spans="2:11" ht="14.4" customHeight="1" x14ac:dyDescent="0.25">
      <c r="B189" s="137"/>
      <c r="C189" s="137"/>
      <c r="D189" s="137"/>
      <c r="E189" s="141"/>
      <c r="F189" s="137"/>
      <c r="G189" s="137"/>
      <c r="H189" s="137"/>
      <c r="I189" s="142"/>
      <c r="J189" s="137"/>
      <c r="K189" s="137"/>
    </row>
    <row r="190" spans="2:11" ht="14.4" customHeight="1" x14ac:dyDescent="0.25">
      <c r="B190" s="137"/>
      <c r="C190" s="137"/>
      <c r="D190" s="137"/>
      <c r="E190" s="141"/>
      <c r="F190" s="137"/>
      <c r="G190" s="137"/>
      <c r="H190" s="137"/>
      <c r="I190" s="142"/>
      <c r="J190" s="137"/>
      <c r="K190" s="137"/>
    </row>
    <row r="191" spans="2:11" ht="14.4" customHeight="1" x14ac:dyDescent="0.25">
      <c r="B191" s="137"/>
      <c r="C191" s="137"/>
      <c r="D191" s="137"/>
      <c r="E191" s="141"/>
      <c r="F191" s="137"/>
      <c r="G191" s="137"/>
      <c r="H191" s="137"/>
      <c r="I191" s="142"/>
      <c r="J191" s="137"/>
      <c r="K191" s="137"/>
    </row>
    <row r="192" spans="2:11" ht="14.4" customHeight="1" x14ac:dyDescent="0.25">
      <c r="B192" s="137"/>
      <c r="C192" s="137"/>
      <c r="D192" s="137"/>
      <c r="E192" s="141"/>
      <c r="F192" s="137"/>
      <c r="G192" s="137"/>
      <c r="H192" s="137"/>
      <c r="I192" s="142"/>
      <c r="J192" s="137"/>
      <c r="K192" s="137"/>
    </row>
    <row r="193" spans="2:11" ht="14.4" customHeight="1" x14ac:dyDescent="0.25">
      <c r="B193" s="137"/>
      <c r="C193" s="137"/>
      <c r="D193" s="137"/>
      <c r="E193" s="141"/>
      <c r="F193" s="137"/>
      <c r="G193" s="137"/>
      <c r="H193" s="137"/>
      <c r="I193" s="142"/>
      <c r="J193" s="137"/>
      <c r="K193" s="137"/>
    </row>
    <row r="194" spans="2:11" ht="14.4" customHeight="1" x14ac:dyDescent="0.25">
      <c r="B194" s="137"/>
      <c r="C194" s="137"/>
      <c r="D194" s="137"/>
      <c r="E194" s="141"/>
      <c r="F194" s="137"/>
      <c r="G194" s="137"/>
      <c r="H194" s="137"/>
      <c r="I194" s="142"/>
      <c r="J194" s="137"/>
      <c r="K194" s="137"/>
    </row>
    <row r="195" spans="2:11" ht="14.4" customHeight="1" x14ac:dyDescent="0.25">
      <c r="B195" s="137"/>
      <c r="C195" s="137"/>
      <c r="D195" s="137"/>
      <c r="E195" s="141"/>
      <c r="F195" s="137"/>
      <c r="G195" s="137"/>
      <c r="H195" s="137"/>
      <c r="I195" s="142"/>
      <c r="J195" s="137"/>
      <c r="K195" s="137"/>
    </row>
    <row r="196" spans="2:11" ht="14.4" customHeight="1" x14ac:dyDescent="0.25">
      <c r="B196" s="137"/>
      <c r="C196" s="137"/>
      <c r="D196" s="137"/>
      <c r="E196" s="141"/>
      <c r="F196" s="137"/>
      <c r="G196" s="137"/>
      <c r="H196" s="137"/>
      <c r="I196" s="142"/>
      <c r="J196" s="137"/>
      <c r="K196" s="137"/>
    </row>
    <row r="197" spans="2:11" ht="14.4" customHeight="1" x14ac:dyDescent="0.25">
      <c r="B197" s="137"/>
      <c r="C197" s="137"/>
      <c r="D197" s="137"/>
      <c r="E197" s="141"/>
      <c r="F197" s="137"/>
      <c r="G197" s="137"/>
      <c r="H197" s="137"/>
      <c r="I197" s="142"/>
      <c r="J197" s="137"/>
      <c r="K197" s="137"/>
    </row>
    <row r="198" spans="2:11" ht="14.4" customHeight="1" x14ac:dyDescent="0.25">
      <c r="B198" s="137"/>
      <c r="C198" s="137"/>
      <c r="D198" s="137"/>
      <c r="E198" s="141"/>
      <c r="F198" s="137"/>
      <c r="G198" s="137"/>
      <c r="H198" s="137"/>
      <c r="I198" s="142"/>
      <c r="J198" s="137"/>
      <c r="K198" s="137"/>
    </row>
    <row r="199" spans="2:11" ht="14.4" customHeight="1" x14ac:dyDescent="0.25">
      <c r="B199" s="137"/>
      <c r="C199" s="137"/>
      <c r="D199" s="137"/>
      <c r="E199" s="141"/>
      <c r="F199" s="137"/>
      <c r="G199" s="137"/>
      <c r="H199" s="137"/>
      <c r="I199" s="142"/>
      <c r="J199" s="137"/>
      <c r="K199" s="137"/>
    </row>
    <row r="200" spans="2:11" ht="14.4" customHeight="1" x14ac:dyDescent="0.25">
      <c r="B200" s="137"/>
      <c r="C200" s="137"/>
      <c r="D200" s="137"/>
      <c r="E200" s="141"/>
      <c r="F200" s="137"/>
      <c r="G200" s="137"/>
      <c r="H200" s="137"/>
      <c r="I200" s="142"/>
      <c r="J200" s="137"/>
      <c r="K200" s="137"/>
    </row>
    <row r="201" spans="2:11" ht="14.4" customHeight="1" x14ac:dyDescent="0.25">
      <c r="B201" s="137"/>
      <c r="C201" s="137"/>
      <c r="D201" s="137"/>
      <c r="E201" s="141"/>
      <c r="F201" s="137"/>
      <c r="G201" s="137"/>
      <c r="H201" s="137"/>
      <c r="I201" s="142"/>
      <c r="J201" s="137"/>
      <c r="K201" s="137"/>
    </row>
    <row r="202" spans="2:11" ht="14.4" customHeight="1" x14ac:dyDescent="0.25">
      <c r="B202" s="137"/>
      <c r="C202" s="137"/>
      <c r="D202" s="137"/>
      <c r="E202" s="141"/>
      <c r="F202" s="137"/>
      <c r="G202" s="137"/>
      <c r="H202" s="137"/>
      <c r="I202" s="142"/>
      <c r="J202" s="137"/>
      <c r="K202" s="137"/>
    </row>
    <row r="203" spans="2:11" ht="14.4" customHeight="1" x14ac:dyDescent="0.25">
      <c r="B203" s="137"/>
      <c r="C203" s="137"/>
      <c r="D203" s="137"/>
      <c r="E203" s="141"/>
      <c r="F203" s="137"/>
      <c r="G203" s="137"/>
      <c r="H203" s="137"/>
      <c r="I203" s="142"/>
      <c r="J203" s="137"/>
      <c r="K203" s="137"/>
    </row>
    <row r="204" spans="2:11" ht="14.4" customHeight="1" x14ac:dyDescent="0.25">
      <c r="B204" s="137"/>
      <c r="C204" s="137"/>
      <c r="D204" s="137"/>
      <c r="E204" s="141"/>
      <c r="F204" s="137"/>
      <c r="G204" s="137"/>
      <c r="H204" s="137"/>
      <c r="I204" s="142"/>
      <c r="J204" s="137"/>
      <c r="K204" s="137"/>
    </row>
    <row r="205" spans="2:11" ht="14.4" customHeight="1" x14ac:dyDescent="0.25">
      <c r="B205" s="137"/>
      <c r="C205" s="137"/>
      <c r="D205" s="137"/>
      <c r="E205" s="141"/>
      <c r="F205" s="137"/>
      <c r="G205" s="137"/>
      <c r="H205" s="137"/>
      <c r="I205" s="142"/>
      <c r="J205" s="137"/>
      <c r="K205" s="137"/>
    </row>
    <row r="206" spans="2:11" ht="14.4" customHeight="1" x14ac:dyDescent="0.25">
      <c r="B206" s="137"/>
      <c r="C206" s="137"/>
      <c r="D206" s="137"/>
      <c r="E206" s="141"/>
      <c r="F206" s="137"/>
      <c r="G206" s="137"/>
      <c r="H206" s="137"/>
      <c r="I206" s="142"/>
      <c r="J206" s="137"/>
      <c r="K206" s="137"/>
    </row>
    <row r="207" spans="2:11" ht="14.4" customHeight="1" x14ac:dyDescent="0.25">
      <c r="B207" s="137"/>
      <c r="C207" s="137"/>
      <c r="D207" s="137"/>
      <c r="E207" s="141"/>
      <c r="F207" s="137"/>
      <c r="G207" s="137"/>
      <c r="H207" s="137"/>
      <c r="I207" s="142"/>
      <c r="J207" s="137"/>
      <c r="K207" s="137"/>
    </row>
    <row r="208" spans="2:11" ht="14.4" customHeight="1" x14ac:dyDescent="0.25">
      <c r="B208" s="137"/>
      <c r="C208" s="137"/>
      <c r="D208" s="137"/>
      <c r="E208" s="141"/>
      <c r="F208" s="137"/>
      <c r="G208" s="137"/>
      <c r="H208" s="137"/>
      <c r="I208" s="142"/>
      <c r="J208" s="137"/>
      <c r="K208" s="137"/>
    </row>
    <row r="209" spans="2:11" ht="14.4" customHeight="1" x14ac:dyDescent="0.25">
      <c r="B209" s="137"/>
      <c r="C209" s="137"/>
      <c r="D209" s="137"/>
      <c r="E209" s="141"/>
      <c r="F209" s="137"/>
      <c r="G209" s="137"/>
      <c r="H209" s="137"/>
      <c r="I209" s="142"/>
      <c r="J209" s="137"/>
      <c r="K209" s="137"/>
    </row>
    <row r="210" spans="2:11" ht="14.4" customHeight="1" x14ac:dyDescent="0.25">
      <c r="B210" s="137"/>
      <c r="C210" s="137"/>
      <c r="D210" s="137"/>
      <c r="E210" s="141"/>
      <c r="F210" s="137"/>
      <c r="G210" s="137"/>
      <c r="H210" s="137"/>
      <c r="I210" s="142"/>
      <c r="J210" s="137"/>
      <c r="K210" s="137"/>
    </row>
    <row r="211" spans="2:11" ht="14.4" customHeight="1" x14ac:dyDescent="0.25">
      <c r="B211" s="137"/>
      <c r="C211" s="137"/>
      <c r="D211" s="137"/>
      <c r="E211" s="141"/>
      <c r="F211" s="137"/>
      <c r="G211" s="137"/>
      <c r="H211" s="137"/>
      <c r="I211" s="142"/>
      <c r="J211" s="137"/>
      <c r="K211" s="137"/>
    </row>
    <row r="212" spans="2:11" ht="14.4" customHeight="1" x14ac:dyDescent="0.25">
      <c r="B212" s="137"/>
      <c r="C212" s="137"/>
      <c r="D212" s="137"/>
      <c r="E212" s="141"/>
      <c r="F212" s="137"/>
      <c r="G212" s="137"/>
      <c r="H212" s="137"/>
      <c r="I212" s="142"/>
      <c r="J212" s="137"/>
      <c r="K212" s="137"/>
    </row>
    <row r="213" spans="2:11" ht="14.4" customHeight="1" x14ac:dyDescent="0.25">
      <c r="B213" s="137"/>
      <c r="C213" s="137"/>
      <c r="D213" s="137"/>
      <c r="E213" s="141"/>
      <c r="F213" s="137"/>
      <c r="G213" s="137"/>
      <c r="H213" s="137"/>
      <c r="I213" s="142"/>
      <c r="J213" s="137"/>
      <c r="K213" s="137"/>
    </row>
    <row r="214" spans="2:11" ht="14.4" customHeight="1" x14ac:dyDescent="0.25">
      <c r="B214" s="137"/>
      <c r="C214" s="137"/>
      <c r="D214" s="137"/>
      <c r="E214" s="141"/>
      <c r="F214" s="137"/>
      <c r="G214" s="137"/>
      <c r="H214" s="137"/>
      <c r="I214" s="142"/>
      <c r="J214" s="137"/>
      <c r="K214" s="137"/>
    </row>
    <row r="215" spans="2:11" ht="14.4" customHeight="1" x14ac:dyDescent="0.25">
      <c r="B215" s="137"/>
      <c r="C215" s="137"/>
      <c r="D215" s="137"/>
      <c r="E215" s="141"/>
      <c r="F215" s="137"/>
      <c r="G215" s="137"/>
      <c r="H215" s="137"/>
      <c r="I215" s="142"/>
      <c r="J215" s="137"/>
      <c r="K215" s="137"/>
    </row>
    <row r="216" spans="2:11" ht="14.4" customHeight="1" x14ac:dyDescent="0.25">
      <c r="B216" s="137"/>
      <c r="C216" s="137"/>
      <c r="D216" s="137"/>
      <c r="E216" s="141"/>
      <c r="F216" s="137"/>
      <c r="G216" s="137"/>
      <c r="H216" s="137"/>
      <c r="I216" s="142"/>
      <c r="J216" s="137"/>
      <c r="K216" s="137"/>
    </row>
    <row r="217" spans="2:11" ht="14.4" customHeight="1" x14ac:dyDescent="0.25">
      <c r="B217" s="137"/>
      <c r="C217" s="137"/>
      <c r="D217" s="137"/>
      <c r="E217" s="141"/>
      <c r="F217" s="137"/>
      <c r="G217" s="137"/>
      <c r="H217" s="137"/>
      <c r="I217" s="142"/>
      <c r="J217" s="137"/>
      <c r="K217" s="137"/>
    </row>
    <row r="218" spans="2:11" ht="14.4" customHeight="1" x14ac:dyDescent="0.25">
      <c r="B218" s="137"/>
      <c r="C218" s="137"/>
      <c r="D218" s="137"/>
      <c r="E218" s="141"/>
      <c r="F218" s="137"/>
      <c r="G218" s="137"/>
      <c r="H218" s="137"/>
      <c r="I218" s="142"/>
      <c r="J218" s="137"/>
      <c r="K218" s="137"/>
    </row>
    <row r="219" spans="2:11" ht="14.4" customHeight="1" x14ac:dyDescent="0.25">
      <c r="B219" s="137"/>
      <c r="C219" s="137"/>
      <c r="D219" s="137"/>
      <c r="E219" s="141"/>
      <c r="F219" s="137"/>
      <c r="G219" s="137"/>
      <c r="H219" s="137"/>
      <c r="I219" s="142"/>
      <c r="J219" s="137"/>
      <c r="K219" s="137"/>
    </row>
    <row r="220" spans="2:11" ht="14.4" customHeight="1" x14ac:dyDescent="0.25">
      <c r="B220" s="137"/>
      <c r="C220" s="137"/>
      <c r="D220" s="137"/>
      <c r="E220" s="141"/>
      <c r="F220" s="137"/>
      <c r="G220" s="137"/>
      <c r="H220" s="137"/>
      <c r="I220" s="142"/>
      <c r="J220" s="137"/>
      <c r="K220" s="137"/>
    </row>
    <row r="221" spans="2:11" ht="14.4" customHeight="1" x14ac:dyDescent="0.25">
      <c r="B221" s="137"/>
      <c r="C221" s="137"/>
      <c r="D221" s="137"/>
      <c r="E221" s="141"/>
      <c r="F221" s="137"/>
      <c r="G221" s="137"/>
      <c r="H221" s="137"/>
      <c r="I221" s="142"/>
      <c r="J221" s="137"/>
      <c r="K221" s="137"/>
    </row>
    <row r="222" spans="2:11" ht="14.4" customHeight="1" x14ac:dyDescent="0.25">
      <c r="B222" s="137"/>
      <c r="C222" s="137"/>
      <c r="D222" s="137"/>
      <c r="E222" s="141"/>
      <c r="F222" s="137"/>
      <c r="G222" s="137"/>
      <c r="H222" s="137"/>
      <c r="I222" s="142"/>
      <c r="J222" s="137"/>
      <c r="K222" s="137"/>
    </row>
    <row r="223" spans="2:11" ht="14.4" customHeight="1" x14ac:dyDescent="0.25">
      <c r="B223" s="137"/>
      <c r="C223" s="137"/>
      <c r="D223" s="137"/>
      <c r="E223" s="141"/>
      <c r="F223" s="137"/>
      <c r="G223" s="137"/>
      <c r="H223" s="137"/>
      <c r="I223" s="142"/>
      <c r="J223" s="137"/>
      <c r="K223" s="137"/>
    </row>
    <row r="224" spans="2:11" ht="14.4" customHeight="1" x14ac:dyDescent="0.25">
      <c r="B224" s="137"/>
      <c r="C224" s="137"/>
      <c r="D224" s="137"/>
      <c r="E224" s="141"/>
      <c r="F224" s="137"/>
      <c r="G224" s="137"/>
      <c r="H224" s="137"/>
      <c r="I224" s="142"/>
      <c r="J224" s="137"/>
      <c r="K224" s="137"/>
    </row>
    <row r="225" spans="2:11" ht="14.4" customHeight="1" x14ac:dyDescent="0.25">
      <c r="B225" s="137"/>
      <c r="C225" s="137"/>
      <c r="D225" s="137"/>
      <c r="E225" s="141"/>
      <c r="F225" s="137"/>
      <c r="G225" s="137"/>
      <c r="H225" s="137"/>
      <c r="I225" s="142"/>
      <c r="J225" s="137"/>
      <c r="K225" s="137"/>
    </row>
    <row r="226" spans="2:11" ht="14.4" customHeight="1" x14ac:dyDescent="0.25">
      <c r="B226" s="137"/>
      <c r="C226" s="137"/>
      <c r="D226" s="137"/>
      <c r="E226" s="141"/>
      <c r="F226" s="137"/>
      <c r="G226" s="137"/>
      <c r="H226" s="137"/>
      <c r="I226" s="142"/>
      <c r="J226" s="137"/>
      <c r="K226" s="137"/>
    </row>
    <row r="227" spans="2:11" ht="14.4" customHeight="1" x14ac:dyDescent="0.25">
      <c r="B227" s="137"/>
      <c r="C227" s="137"/>
      <c r="D227" s="137"/>
      <c r="E227" s="141"/>
      <c r="F227" s="137"/>
      <c r="G227" s="137"/>
      <c r="H227" s="137"/>
      <c r="I227" s="142"/>
      <c r="J227" s="137"/>
      <c r="K227" s="137"/>
    </row>
    <row r="228" spans="2:11" ht="14.4" customHeight="1" x14ac:dyDescent="0.25">
      <c r="B228" s="137"/>
      <c r="C228" s="137"/>
      <c r="D228" s="137"/>
      <c r="E228" s="141"/>
      <c r="F228" s="137"/>
      <c r="G228" s="137"/>
      <c r="H228" s="137"/>
      <c r="I228" s="142"/>
      <c r="J228" s="137"/>
      <c r="K228" s="137"/>
    </row>
    <row r="229" spans="2:11" ht="14.4" customHeight="1" x14ac:dyDescent="0.25">
      <c r="B229" s="137"/>
      <c r="C229" s="137"/>
      <c r="D229" s="137"/>
      <c r="E229" s="141"/>
      <c r="F229" s="137"/>
      <c r="G229" s="137"/>
      <c r="H229" s="137"/>
      <c r="I229" s="142"/>
      <c r="J229" s="137"/>
      <c r="K229" s="137"/>
    </row>
    <row r="230" spans="2:11" ht="14.4" customHeight="1" x14ac:dyDescent="0.25">
      <c r="B230" s="137"/>
      <c r="C230" s="137"/>
      <c r="D230" s="137"/>
      <c r="E230" s="141"/>
      <c r="F230" s="137"/>
      <c r="G230" s="137"/>
      <c r="H230" s="137"/>
      <c r="I230" s="142"/>
      <c r="J230" s="137"/>
      <c r="K230" s="137"/>
    </row>
    <row r="231" spans="2:11" ht="14.4" customHeight="1" x14ac:dyDescent="0.25">
      <c r="B231" s="137"/>
      <c r="C231" s="137"/>
      <c r="D231" s="137"/>
      <c r="E231" s="141"/>
      <c r="F231" s="137"/>
      <c r="G231" s="137"/>
      <c r="H231" s="137"/>
      <c r="I231" s="142"/>
      <c r="J231" s="137"/>
      <c r="K231" s="137"/>
    </row>
    <row r="232" spans="2:11" ht="14.4" customHeight="1" x14ac:dyDescent="0.25">
      <c r="B232" s="137"/>
      <c r="C232" s="137"/>
      <c r="D232" s="137"/>
      <c r="E232" s="141"/>
      <c r="F232" s="137"/>
      <c r="G232" s="137"/>
      <c r="H232" s="137"/>
      <c r="I232" s="142"/>
      <c r="J232" s="137"/>
      <c r="K232" s="137"/>
    </row>
    <row r="233" spans="2:11" ht="14.4" customHeight="1" x14ac:dyDescent="0.25">
      <c r="B233" s="137"/>
      <c r="C233" s="137"/>
      <c r="D233" s="137"/>
      <c r="E233" s="141"/>
      <c r="F233" s="137"/>
      <c r="G233" s="137"/>
      <c r="H233" s="137"/>
      <c r="I233" s="142"/>
      <c r="J233" s="137"/>
      <c r="K233" s="137"/>
    </row>
    <row r="234" spans="2:11" ht="14.4" customHeight="1" x14ac:dyDescent="0.25">
      <c r="B234" s="137"/>
      <c r="C234" s="137"/>
      <c r="D234" s="137"/>
      <c r="E234" s="141"/>
      <c r="F234" s="137"/>
      <c r="G234" s="137"/>
      <c r="H234" s="137"/>
      <c r="I234" s="142"/>
      <c r="J234" s="137"/>
      <c r="K234" s="137"/>
    </row>
    <row r="235" spans="2:11" ht="14.4" customHeight="1" x14ac:dyDescent="0.25">
      <c r="B235" s="137"/>
      <c r="C235" s="137"/>
      <c r="D235" s="137"/>
      <c r="E235" s="141"/>
      <c r="F235" s="137"/>
      <c r="G235" s="137"/>
      <c r="H235" s="137"/>
      <c r="I235" s="142"/>
      <c r="J235" s="137"/>
      <c r="K235" s="137"/>
    </row>
    <row r="236" spans="2:11" ht="14.4" customHeight="1" x14ac:dyDescent="0.25">
      <c r="B236" s="137"/>
      <c r="C236" s="137"/>
      <c r="D236" s="137"/>
      <c r="E236" s="141"/>
      <c r="F236" s="137"/>
      <c r="G236" s="137"/>
      <c r="H236" s="137"/>
      <c r="I236" s="142"/>
      <c r="J236" s="137"/>
      <c r="K236" s="137"/>
    </row>
    <row r="237" spans="2:11" ht="14.4" customHeight="1" x14ac:dyDescent="0.25">
      <c r="B237" s="137"/>
      <c r="C237" s="137"/>
      <c r="D237" s="137"/>
      <c r="E237" s="141"/>
      <c r="F237" s="137"/>
      <c r="G237" s="137"/>
      <c r="H237" s="137"/>
      <c r="I237" s="142"/>
      <c r="J237" s="137"/>
      <c r="K237" s="137"/>
    </row>
    <row r="238" spans="2:11" ht="14.4" customHeight="1" x14ac:dyDescent="0.25">
      <c r="B238" s="137"/>
      <c r="C238" s="137"/>
      <c r="D238" s="137"/>
      <c r="E238" s="141"/>
      <c r="F238" s="137"/>
      <c r="G238" s="137"/>
      <c r="H238" s="137"/>
      <c r="I238" s="142"/>
      <c r="J238" s="137"/>
      <c r="K238" s="137"/>
    </row>
    <row r="239" spans="2:11" ht="14.4" customHeight="1" x14ac:dyDescent="0.25">
      <c r="B239" s="137"/>
      <c r="C239" s="137"/>
      <c r="D239" s="137"/>
      <c r="E239" s="141"/>
      <c r="F239" s="137"/>
      <c r="G239" s="137"/>
      <c r="H239" s="137"/>
      <c r="I239" s="142"/>
      <c r="J239" s="137"/>
      <c r="K239" s="137"/>
    </row>
    <row r="240" spans="2:11" ht="14.4" customHeight="1" x14ac:dyDescent="0.25">
      <c r="B240" s="137"/>
      <c r="C240" s="137"/>
      <c r="D240" s="137"/>
      <c r="E240" s="141"/>
      <c r="F240" s="137"/>
      <c r="G240" s="137"/>
      <c r="H240" s="137"/>
      <c r="I240" s="142"/>
      <c r="J240" s="137"/>
      <c r="K240" s="137"/>
    </row>
    <row r="241" spans="2:11" ht="14.4" customHeight="1" x14ac:dyDescent="0.25">
      <c r="B241" s="137"/>
      <c r="C241" s="137"/>
      <c r="D241" s="137"/>
      <c r="E241" s="141"/>
      <c r="F241" s="137"/>
      <c r="G241" s="137"/>
      <c r="H241" s="137"/>
      <c r="I241" s="142"/>
      <c r="J241" s="137"/>
      <c r="K241" s="137"/>
    </row>
    <row r="242" spans="2:11" ht="14.4" customHeight="1" x14ac:dyDescent="0.25">
      <c r="B242" s="137"/>
      <c r="C242" s="137"/>
      <c r="D242" s="137"/>
      <c r="E242" s="141"/>
      <c r="F242" s="137"/>
      <c r="G242" s="137"/>
      <c r="H242" s="137"/>
      <c r="I242" s="142"/>
      <c r="J242" s="137"/>
      <c r="K242" s="137"/>
    </row>
    <row r="243" spans="2:11" ht="14.4" customHeight="1" x14ac:dyDescent="0.25">
      <c r="B243" s="137"/>
      <c r="C243" s="137"/>
      <c r="D243" s="137"/>
      <c r="E243" s="141"/>
      <c r="F243" s="137"/>
      <c r="G243" s="137"/>
      <c r="H243" s="137"/>
      <c r="I243" s="142"/>
      <c r="J243" s="137"/>
      <c r="K243" s="137"/>
    </row>
    <row r="244" spans="2:11" ht="14.4" customHeight="1" x14ac:dyDescent="0.25">
      <c r="B244" s="137"/>
      <c r="C244" s="137"/>
      <c r="D244" s="137"/>
      <c r="E244" s="141"/>
      <c r="F244" s="137"/>
      <c r="G244" s="137"/>
      <c r="H244" s="137"/>
      <c r="I244" s="142"/>
      <c r="J244" s="137"/>
      <c r="K244" s="137"/>
    </row>
    <row r="245" spans="2:11" ht="14.4" customHeight="1" x14ac:dyDescent="0.25">
      <c r="B245" s="137"/>
      <c r="C245" s="137"/>
      <c r="D245" s="137"/>
      <c r="E245" s="141"/>
      <c r="F245" s="137"/>
      <c r="G245" s="137"/>
      <c r="H245" s="137"/>
      <c r="I245" s="142"/>
      <c r="J245" s="137"/>
      <c r="K245" s="137"/>
    </row>
    <row r="246" spans="2:11" ht="14.4" customHeight="1" x14ac:dyDescent="0.25">
      <c r="B246" s="137"/>
      <c r="C246" s="137"/>
      <c r="D246" s="137"/>
      <c r="E246" s="141"/>
      <c r="F246" s="137"/>
      <c r="G246" s="137"/>
      <c r="H246" s="137"/>
      <c r="I246" s="142"/>
      <c r="J246" s="137"/>
      <c r="K246" s="137"/>
    </row>
    <row r="247" spans="2:11" ht="14.4" customHeight="1" x14ac:dyDescent="0.25">
      <c r="B247" s="137"/>
      <c r="C247" s="137"/>
      <c r="D247" s="137"/>
      <c r="E247" s="141"/>
      <c r="F247" s="137"/>
      <c r="G247" s="137"/>
      <c r="H247" s="137"/>
      <c r="I247" s="142"/>
      <c r="J247" s="137"/>
      <c r="K247" s="137"/>
    </row>
    <row r="248" spans="2:11" ht="14.4" customHeight="1" x14ac:dyDescent="0.25">
      <c r="B248" s="137"/>
      <c r="C248" s="137"/>
      <c r="D248" s="137"/>
      <c r="E248" s="141"/>
      <c r="F248" s="137"/>
      <c r="G248" s="137"/>
      <c r="H248" s="137"/>
      <c r="I248" s="142"/>
      <c r="J248" s="137"/>
      <c r="K248" s="137"/>
    </row>
    <row r="249" spans="2:11" ht="14.4" customHeight="1" x14ac:dyDescent="0.25">
      <c r="B249" s="137"/>
      <c r="C249" s="137"/>
      <c r="D249" s="137"/>
      <c r="E249" s="141"/>
      <c r="F249" s="137"/>
      <c r="G249" s="137"/>
      <c r="H249" s="137"/>
      <c r="I249" s="142"/>
      <c r="J249" s="137"/>
      <c r="K249" s="137"/>
    </row>
    <row r="250" spans="2:11" ht="14.4" customHeight="1" x14ac:dyDescent="0.25">
      <c r="B250" s="137"/>
      <c r="C250" s="137"/>
      <c r="D250" s="137"/>
      <c r="E250" s="141"/>
      <c r="F250" s="137"/>
      <c r="G250" s="137"/>
      <c r="H250" s="137"/>
      <c r="I250" s="142"/>
      <c r="J250" s="137"/>
      <c r="K250" s="137"/>
    </row>
    <row r="251" spans="2:11" ht="14.4" customHeight="1" x14ac:dyDescent="0.25">
      <c r="B251" s="137"/>
      <c r="C251" s="137"/>
      <c r="D251" s="137"/>
      <c r="E251" s="141"/>
      <c r="F251" s="137"/>
      <c r="G251" s="137"/>
      <c r="H251" s="137"/>
      <c r="I251" s="142"/>
      <c r="J251" s="137"/>
      <c r="K251" s="137"/>
    </row>
    <row r="252" spans="2:11" ht="14.4" customHeight="1" x14ac:dyDescent="0.25">
      <c r="B252" s="137"/>
      <c r="C252" s="137"/>
      <c r="D252" s="137"/>
      <c r="E252" s="141"/>
      <c r="F252" s="137"/>
      <c r="G252" s="137"/>
      <c r="H252" s="137"/>
      <c r="I252" s="142"/>
      <c r="J252" s="137"/>
      <c r="K252" s="137"/>
    </row>
    <row r="253" spans="2:11" ht="14.4" customHeight="1" x14ac:dyDescent="0.25">
      <c r="B253" s="137"/>
      <c r="C253" s="137"/>
      <c r="D253" s="137"/>
      <c r="E253" s="141"/>
      <c r="F253" s="137"/>
      <c r="G253" s="137"/>
      <c r="H253" s="137"/>
      <c r="I253" s="142"/>
      <c r="J253" s="137"/>
      <c r="K253" s="137"/>
    </row>
    <row r="254" spans="2:11" ht="14.4" customHeight="1" x14ac:dyDescent="0.25">
      <c r="B254" s="137"/>
      <c r="C254" s="137"/>
      <c r="D254" s="137"/>
      <c r="E254" s="141"/>
      <c r="F254" s="137"/>
      <c r="G254" s="137"/>
      <c r="H254" s="137"/>
      <c r="I254" s="142"/>
      <c r="J254" s="137"/>
      <c r="K254" s="137"/>
    </row>
    <row r="255" spans="2:11" ht="14.4" customHeight="1" x14ac:dyDescent="0.25">
      <c r="B255" s="137"/>
      <c r="C255" s="137"/>
      <c r="D255" s="137"/>
      <c r="E255" s="141"/>
      <c r="F255" s="137"/>
      <c r="G255" s="137"/>
      <c r="H255" s="137"/>
      <c r="I255" s="142"/>
      <c r="J255" s="137"/>
      <c r="K255" s="137"/>
    </row>
    <row r="256" spans="2:11" ht="14.4" customHeight="1" x14ac:dyDescent="0.25">
      <c r="B256" s="137"/>
      <c r="C256" s="137"/>
      <c r="D256" s="137"/>
      <c r="E256" s="141"/>
      <c r="F256" s="137"/>
      <c r="G256" s="137"/>
      <c r="H256" s="137"/>
      <c r="I256" s="142"/>
      <c r="J256" s="137"/>
      <c r="K256" s="137"/>
    </row>
    <row r="257" spans="2:11" ht="14.4" customHeight="1" x14ac:dyDescent="0.25">
      <c r="B257" s="137"/>
      <c r="C257" s="137"/>
      <c r="D257" s="137"/>
      <c r="E257" s="141"/>
      <c r="F257" s="137"/>
      <c r="G257" s="137"/>
      <c r="H257" s="137"/>
      <c r="I257" s="142"/>
      <c r="J257" s="137"/>
      <c r="K257" s="137"/>
    </row>
    <row r="258" spans="2:11" ht="14.4" customHeight="1" x14ac:dyDescent="0.25">
      <c r="B258" s="137"/>
      <c r="C258" s="137"/>
      <c r="D258" s="137"/>
      <c r="E258" s="141"/>
      <c r="F258" s="137"/>
      <c r="G258" s="137"/>
      <c r="H258" s="137"/>
      <c r="I258" s="142"/>
      <c r="J258" s="137"/>
      <c r="K258" s="137"/>
    </row>
    <row r="259" spans="2:11" ht="14.4" customHeight="1" x14ac:dyDescent="0.25">
      <c r="B259" s="137"/>
      <c r="C259" s="137"/>
      <c r="D259" s="137"/>
      <c r="E259" s="141"/>
      <c r="F259" s="137"/>
      <c r="G259" s="137"/>
      <c r="H259" s="137"/>
      <c r="I259" s="142"/>
      <c r="J259" s="137"/>
      <c r="K259" s="137"/>
    </row>
    <row r="260" spans="2:11" ht="14.4" customHeight="1" x14ac:dyDescent="0.25">
      <c r="B260" s="137"/>
      <c r="C260" s="137"/>
      <c r="D260" s="137"/>
      <c r="E260" s="141"/>
      <c r="F260" s="137"/>
      <c r="G260" s="137"/>
      <c r="H260" s="137"/>
      <c r="I260" s="142"/>
      <c r="J260" s="137"/>
      <c r="K260" s="137"/>
    </row>
    <row r="261" spans="2:11" ht="14.4" customHeight="1" x14ac:dyDescent="0.25">
      <c r="B261" s="137"/>
      <c r="C261" s="137"/>
      <c r="D261" s="137"/>
      <c r="E261" s="141"/>
      <c r="F261" s="137"/>
      <c r="G261" s="137"/>
      <c r="H261" s="137"/>
      <c r="I261" s="142"/>
      <c r="J261" s="137"/>
      <c r="K261" s="137"/>
    </row>
    <row r="262" spans="2:11" ht="14.4" customHeight="1" x14ac:dyDescent="0.25">
      <c r="B262" s="137"/>
      <c r="C262" s="137"/>
      <c r="D262" s="137"/>
      <c r="E262" s="141"/>
      <c r="F262" s="137"/>
      <c r="G262" s="137"/>
      <c r="H262" s="137"/>
      <c r="I262" s="142"/>
      <c r="J262" s="137"/>
      <c r="K262" s="137"/>
    </row>
    <row r="263" spans="2:11" ht="14.4" customHeight="1" x14ac:dyDescent="0.25">
      <c r="B263" s="137"/>
      <c r="C263" s="137"/>
      <c r="D263" s="137"/>
      <c r="E263" s="141"/>
      <c r="F263" s="137"/>
      <c r="G263" s="137"/>
      <c r="H263" s="137"/>
      <c r="I263" s="142"/>
      <c r="J263" s="137"/>
      <c r="K263" s="137"/>
    </row>
    <row r="264" spans="2:11" ht="14.4" customHeight="1" x14ac:dyDescent="0.25">
      <c r="B264" s="137"/>
      <c r="C264" s="137"/>
      <c r="D264" s="137"/>
      <c r="E264" s="141"/>
      <c r="F264" s="137"/>
      <c r="G264" s="137"/>
      <c r="H264" s="137"/>
      <c r="I264" s="142"/>
      <c r="J264" s="137"/>
      <c r="K264" s="137"/>
    </row>
    <row r="265" spans="2:11" ht="14.4" customHeight="1" x14ac:dyDescent="0.25">
      <c r="B265" s="137"/>
      <c r="C265" s="137"/>
      <c r="D265" s="137"/>
      <c r="E265" s="141"/>
      <c r="F265" s="137"/>
      <c r="G265" s="137"/>
      <c r="H265" s="137"/>
      <c r="I265" s="142"/>
      <c r="J265" s="137"/>
      <c r="K265" s="137"/>
    </row>
    <row r="266" spans="2:11" ht="14.4" customHeight="1" x14ac:dyDescent="0.25">
      <c r="B266" s="137"/>
      <c r="C266" s="137"/>
      <c r="D266" s="137"/>
      <c r="E266" s="141"/>
      <c r="F266" s="137"/>
      <c r="G266" s="137"/>
      <c r="H266" s="137"/>
      <c r="I266" s="142"/>
      <c r="J266" s="137"/>
      <c r="K266" s="137"/>
    </row>
    <row r="267" spans="2:11" ht="14.4" customHeight="1" x14ac:dyDescent="0.25">
      <c r="B267" s="137"/>
      <c r="C267" s="137"/>
      <c r="D267" s="137"/>
      <c r="E267" s="141"/>
      <c r="F267" s="137"/>
      <c r="G267" s="137"/>
      <c r="H267" s="137"/>
      <c r="I267" s="142"/>
      <c r="J267" s="137"/>
      <c r="K267" s="137"/>
    </row>
    <row r="268" spans="2:11" ht="14.4" customHeight="1" x14ac:dyDescent="0.25">
      <c r="B268" s="137"/>
      <c r="C268" s="137"/>
      <c r="D268" s="137"/>
      <c r="E268" s="141"/>
      <c r="F268" s="137"/>
      <c r="G268" s="137"/>
      <c r="H268" s="137"/>
      <c r="I268" s="142"/>
      <c r="J268" s="137"/>
      <c r="K268" s="137"/>
    </row>
    <row r="269" spans="2:11" ht="14.4" customHeight="1" x14ac:dyDescent="0.25">
      <c r="B269" s="137"/>
      <c r="C269" s="137"/>
      <c r="D269" s="137"/>
      <c r="E269" s="141"/>
      <c r="F269" s="137"/>
      <c r="G269" s="137"/>
      <c r="H269" s="137"/>
      <c r="I269" s="142"/>
      <c r="J269" s="137"/>
      <c r="K269" s="137"/>
    </row>
    <row r="270" spans="2:11" ht="14.4" customHeight="1" x14ac:dyDescent="0.25">
      <c r="B270" s="137"/>
      <c r="C270" s="137"/>
      <c r="D270" s="137"/>
      <c r="E270" s="141"/>
      <c r="F270" s="137"/>
      <c r="G270" s="137"/>
      <c r="H270" s="137"/>
      <c r="I270" s="142"/>
      <c r="J270" s="137"/>
      <c r="K270" s="137"/>
    </row>
    <row r="271" spans="2:11" ht="14.4" customHeight="1" x14ac:dyDescent="0.25">
      <c r="B271" s="137"/>
      <c r="C271" s="137"/>
      <c r="D271" s="137"/>
      <c r="E271" s="141"/>
      <c r="F271" s="137"/>
      <c r="G271" s="137"/>
      <c r="H271" s="137"/>
      <c r="I271" s="142"/>
      <c r="J271" s="137"/>
      <c r="K271" s="137"/>
    </row>
    <row r="272" spans="2:11" ht="14.4" customHeight="1" x14ac:dyDescent="0.25">
      <c r="B272" s="137"/>
      <c r="C272" s="137"/>
      <c r="D272" s="137"/>
      <c r="E272" s="141"/>
      <c r="F272" s="137"/>
      <c r="G272" s="137"/>
      <c r="H272" s="137"/>
      <c r="I272" s="142"/>
      <c r="J272" s="137"/>
      <c r="K272" s="137"/>
    </row>
    <row r="273" spans="2:11" ht="14.4" customHeight="1" x14ac:dyDescent="0.25">
      <c r="B273" s="137"/>
      <c r="C273" s="137"/>
      <c r="D273" s="137"/>
      <c r="E273" s="141"/>
      <c r="F273" s="137"/>
      <c r="G273" s="137"/>
      <c r="H273" s="137"/>
      <c r="I273" s="142"/>
      <c r="J273" s="137"/>
      <c r="K273" s="137"/>
    </row>
    <row r="274" spans="2:11" ht="14.4" customHeight="1" x14ac:dyDescent="0.25">
      <c r="B274" s="137"/>
      <c r="C274" s="137"/>
      <c r="D274" s="137"/>
      <c r="E274" s="141"/>
      <c r="F274" s="137"/>
      <c r="G274" s="137"/>
      <c r="H274" s="137"/>
      <c r="I274" s="142"/>
      <c r="J274" s="137"/>
      <c r="K274" s="137"/>
    </row>
    <row r="275" spans="2:11" ht="14.4" customHeight="1" x14ac:dyDescent="0.25">
      <c r="B275" s="137"/>
      <c r="C275" s="137"/>
      <c r="D275" s="137"/>
      <c r="E275" s="141"/>
      <c r="F275" s="137"/>
      <c r="G275" s="137"/>
      <c r="H275" s="137"/>
      <c r="I275" s="142"/>
      <c r="J275" s="137"/>
      <c r="K275" s="137"/>
    </row>
    <row r="276" spans="2:11" ht="14.4" customHeight="1" x14ac:dyDescent="0.25">
      <c r="B276" s="137"/>
      <c r="C276" s="137"/>
      <c r="D276" s="137"/>
      <c r="E276" s="141"/>
      <c r="F276" s="137"/>
      <c r="G276" s="137"/>
      <c r="H276" s="137"/>
      <c r="I276" s="142"/>
      <c r="J276" s="137"/>
      <c r="K276" s="137"/>
    </row>
    <row r="277" spans="2:11" ht="14.4" customHeight="1" x14ac:dyDescent="0.25">
      <c r="B277" s="137"/>
      <c r="C277" s="137"/>
      <c r="D277" s="137"/>
      <c r="E277" s="141"/>
      <c r="F277" s="137"/>
      <c r="G277" s="137"/>
      <c r="H277" s="137"/>
      <c r="I277" s="142"/>
      <c r="J277" s="137"/>
      <c r="K277" s="137"/>
    </row>
    <row r="278" spans="2:11" ht="14.4" customHeight="1" x14ac:dyDescent="0.25">
      <c r="B278" s="137"/>
      <c r="C278" s="137"/>
      <c r="D278" s="137"/>
      <c r="E278" s="141"/>
      <c r="F278" s="137"/>
      <c r="G278" s="137"/>
      <c r="H278" s="137"/>
      <c r="I278" s="142"/>
      <c r="J278" s="137"/>
      <c r="K278" s="137"/>
    </row>
    <row r="279" spans="2:11" ht="14.4" customHeight="1" x14ac:dyDescent="0.25">
      <c r="B279" s="137"/>
      <c r="C279" s="137"/>
      <c r="D279" s="137"/>
      <c r="E279" s="141"/>
      <c r="F279" s="137"/>
      <c r="G279" s="137"/>
      <c r="H279" s="137"/>
      <c r="I279" s="142"/>
      <c r="J279" s="137"/>
      <c r="K279" s="137"/>
    </row>
    <row r="280" spans="2:11" ht="14.4" customHeight="1" x14ac:dyDescent="0.25">
      <c r="B280" s="137"/>
      <c r="C280" s="137"/>
      <c r="D280" s="137"/>
      <c r="E280" s="141"/>
      <c r="F280" s="137"/>
      <c r="G280" s="137"/>
      <c r="H280" s="137"/>
      <c r="I280" s="142"/>
      <c r="J280" s="137"/>
      <c r="K280" s="137"/>
    </row>
    <row r="281" spans="2:11" ht="14.4" customHeight="1" x14ac:dyDescent="0.25">
      <c r="B281" s="137"/>
      <c r="C281" s="137"/>
      <c r="D281" s="137"/>
      <c r="E281" s="141"/>
      <c r="F281" s="137"/>
      <c r="G281" s="137"/>
      <c r="H281" s="137"/>
      <c r="I281" s="142"/>
      <c r="J281" s="137"/>
      <c r="K281" s="137"/>
    </row>
    <row r="282" spans="2:11" ht="14.4" customHeight="1" x14ac:dyDescent="0.25">
      <c r="B282" s="137"/>
      <c r="C282" s="137"/>
      <c r="D282" s="137"/>
      <c r="E282" s="141"/>
      <c r="F282" s="137"/>
      <c r="G282" s="137"/>
      <c r="H282" s="137"/>
      <c r="I282" s="142"/>
      <c r="J282" s="137"/>
      <c r="K282" s="137"/>
    </row>
    <row r="283" spans="2:11" ht="14.4" customHeight="1" x14ac:dyDescent="0.25">
      <c r="B283" s="137"/>
      <c r="C283" s="137"/>
      <c r="D283" s="137"/>
      <c r="E283" s="141"/>
      <c r="F283" s="137"/>
      <c r="G283" s="137"/>
      <c r="H283" s="137"/>
      <c r="I283" s="142"/>
      <c r="J283" s="137"/>
      <c r="K283" s="137"/>
    </row>
    <row r="284" spans="2:11" ht="14.4" customHeight="1" x14ac:dyDescent="0.25">
      <c r="B284" s="137"/>
      <c r="C284" s="137"/>
      <c r="D284" s="137"/>
      <c r="E284" s="141"/>
      <c r="F284" s="137"/>
      <c r="G284" s="137"/>
      <c r="H284" s="137"/>
      <c r="I284" s="142"/>
      <c r="J284" s="137"/>
      <c r="K284" s="137"/>
    </row>
    <row r="285" spans="2:11" ht="14.4" customHeight="1" x14ac:dyDescent="0.25">
      <c r="B285" s="137"/>
      <c r="C285" s="137"/>
      <c r="D285" s="137"/>
      <c r="E285" s="141"/>
      <c r="F285" s="137"/>
      <c r="G285" s="137"/>
      <c r="H285" s="137"/>
      <c r="I285" s="142"/>
      <c r="J285" s="137"/>
      <c r="K285" s="137"/>
    </row>
    <row r="286" spans="2:11" ht="14.4" customHeight="1" x14ac:dyDescent="0.25">
      <c r="B286" s="137"/>
      <c r="C286" s="137"/>
      <c r="D286" s="137"/>
      <c r="E286" s="141"/>
      <c r="F286" s="137"/>
      <c r="G286" s="137"/>
      <c r="H286" s="137"/>
      <c r="I286" s="142"/>
      <c r="J286" s="137"/>
      <c r="K286" s="137"/>
    </row>
    <row r="287" spans="2:11" ht="14.4" customHeight="1" x14ac:dyDescent="0.25">
      <c r="B287" s="137"/>
      <c r="C287" s="137"/>
      <c r="D287" s="137"/>
      <c r="E287" s="141"/>
      <c r="F287" s="137"/>
      <c r="G287" s="137"/>
      <c r="H287" s="137"/>
      <c r="I287" s="142"/>
      <c r="J287" s="137"/>
      <c r="K287" s="137"/>
    </row>
    <row r="288" spans="2:11" ht="14.4" customHeight="1" x14ac:dyDescent="0.25">
      <c r="B288" s="137"/>
      <c r="C288" s="137"/>
      <c r="D288" s="137"/>
      <c r="E288" s="141"/>
      <c r="F288" s="137"/>
      <c r="G288" s="137"/>
      <c r="H288" s="137"/>
      <c r="I288" s="142"/>
      <c r="J288" s="137"/>
      <c r="K288" s="137"/>
    </row>
    <row r="289" spans="2:11" ht="14.4" customHeight="1" x14ac:dyDescent="0.25">
      <c r="B289" s="137"/>
      <c r="C289" s="137"/>
      <c r="D289" s="137"/>
      <c r="E289" s="141"/>
      <c r="F289" s="137"/>
      <c r="G289" s="137"/>
      <c r="H289" s="137"/>
      <c r="I289" s="142"/>
      <c r="J289" s="137"/>
      <c r="K289" s="137"/>
    </row>
    <row r="290" spans="2:11" ht="14.4" customHeight="1" x14ac:dyDescent="0.25">
      <c r="B290" s="137"/>
      <c r="C290" s="137"/>
      <c r="D290" s="137"/>
      <c r="E290" s="141"/>
      <c r="F290" s="137"/>
      <c r="G290" s="137"/>
      <c r="H290" s="137"/>
      <c r="I290" s="142"/>
      <c r="J290" s="137"/>
      <c r="K290" s="137"/>
    </row>
    <row r="291" spans="2:11" ht="14.4" customHeight="1" x14ac:dyDescent="0.25">
      <c r="B291" s="137"/>
      <c r="C291" s="137"/>
      <c r="D291" s="137"/>
      <c r="E291" s="141"/>
      <c r="F291" s="137"/>
      <c r="G291" s="137"/>
      <c r="H291" s="137"/>
      <c r="I291" s="142"/>
      <c r="J291" s="137"/>
      <c r="K291" s="137"/>
    </row>
    <row r="292" spans="2:11" ht="14.4" customHeight="1" x14ac:dyDescent="0.25">
      <c r="B292" s="137"/>
      <c r="C292" s="137"/>
      <c r="D292" s="137"/>
      <c r="E292" s="141"/>
      <c r="F292" s="137"/>
      <c r="G292" s="137"/>
      <c r="H292" s="137"/>
      <c r="I292" s="142"/>
      <c r="J292" s="137"/>
      <c r="K292" s="137"/>
    </row>
    <row r="293" spans="2:11" ht="14.4" customHeight="1" x14ac:dyDescent="0.25">
      <c r="B293" s="137"/>
      <c r="C293" s="137"/>
      <c r="D293" s="137"/>
      <c r="E293" s="141"/>
      <c r="F293" s="137"/>
      <c r="G293" s="137"/>
      <c r="H293" s="137"/>
      <c r="I293" s="142"/>
      <c r="J293" s="137"/>
      <c r="K293" s="137"/>
    </row>
    <row r="294" spans="2:11" ht="14.4" customHeight="1" x14ac:dyDescent="0.25">
      <c r="B294" s="137"/>
      <c r="C294" s="137"/>
      <c r="D294" s="137"/>
      <c r="E294" s="141"/>
      <c r="F294" s="137"/>
      <c r="G294" s="137"/>
      <c r="H294" s="137"/>
      <c r="I294" s="142"/>
      <c r="J294" s="137"/>
      <c r="K294" s="137"/>
    </row>
    <row r="295" spans="2:11" ht="14.4" customHeight="1" x14ac:dyDescent="0.25">
      <c r="B295" s="137"/>
      <c r="C295" s="137"/>
      <c r="D295" s="137"/>
      <c r="E295" s="141"/>
      <c r="F295" s="137"/>
      <c r="G295" s="137"/>
      <c r="H295" s="137"/>
      <c r="I295" s="142"/>
      <c r="J295" s="137"/>
      <c r="K295" s="137"/>
    </row>
    <row r="296" spans="2:11" ht="14.4" customHeight="1" x14ac:dyDescent="0.25">
      <c r="B296" s="137"/>
      <c r="C296" s="137"/>
      <c r="D296" s="137"/>
      <c r="E296" s="141"/>
      <c r="F296" s="137"/>
      <c r="G296" s="137"/>
      <c r="H296" s="137"/>
      <c r="I296" s="142"/>
      <c r="J296" s="137"/>
      <c r="K296" s="137"/>
    </row>
    <row r="297" spans="2:11" ht="14.4" customHeight="1" x14ac:dyDescent="0.25">
      <c r="B297" s="137"/>
      <c r="C297" s="137"/>
      <c r="D297" s="137"/>
      <c r="E297" s="141"/>
      <c r="F297" s="137"/>
      <c r="G297" s="137"/>
      <c r="H297" s="137"/>
      <c r="I297" s="142"/>
      <c r="J297" s="137"/>
      <c r="K297" s="137"/>
    </row>
    <row r="298" spans="2:11" ht="14.4" customHeight="1" x14ac:dyDescent="0.25">
      <c r="B298" s="137"/>
      <c r="C298" s="137"/>
      <c r="D298" s="137"/>
      <c r="E298" s="141"/>
      <c r="F298" s="137"/>
      <c r="G298" s="137"/>
      <c r="H298" s="137"/>
      <c r="I298" s="142"/>
      <c r="J298" s="137"/>
      <c r="K298" s="137"/>
    </row>
    <row r="299" spans="2:11" ht="14.4" customHeight="1" x14ac:dyDescent="0.25">
      <c r="B299" s="137"/>
      <c r="C299" s="137"/>
      <c r="D299" s="137"/>
      <c r="E299" s="141"/>
      <c r="F299" s="137"/>
      <c r="G299" s="137"/>
      <c r="H299" s="137"/>
      <c r="I299" s="142"/>
      <c r="J299" s="137"/>
      <c r="K299" s="137"/>
    </row>
    <row r="300" spans="2:11" ht="14.4" customHeight="1" x14ac:dyDescent="0.25">
      <c r="B300" s="137"/>
      <c r="C300" s="137"/>
      <c r="D300" s="137"/>
      <c r="E300" s="141"/>
      <c r="F300" s="137"/>
      <c r="G300" s="137"/>
      <c r="H300" s="137"/>
      <c r="I300" s="142"/>
      <c r="J300" s="137"/>
      <c r="K300" s="137"/>
    </row>
    <row r="301" spans="2:11" ht="14.4" customHeight="1" x14ac:dyDescent="0.25">
      <c r="B301" s="137"/>
      <c r="C301" s="137"/>
      <c r="D301" s="137"/>
      <c r="E301" s="141"/>
      <c r="F301" s="137"/>
      <c r="G301" s="137"/>
      <c r="H301" s="137"/>
      <c r="I301" s="142"/>
      <c r="J301" s="137"/>
      <c r="K301" s="137"/>
    </row>
    <row r="302" spans="2:11" ht="14.4" customHeight="1" x14ac:dyDescent="0.25">
      <c r="B302" s="137"/>
      <c r="C302" s="137"/>
      <c r="D302" s="137"/>
      <c r="E302" s="141"/>
      <c r="F302" s="137"/>
      <c r="G302" s="137"/>
      <c r="H302" s="137"/>
      <c r="I302" s="142"/>
      <c r="J302" s="137"/>
      <c r="K302" s="137"/>
    </row>
    <row r="303" spans="2:11" ht="14.4" customHeight="1" x14ac:dyDescent="0.25">
      <c r="B303" s="137"/>
      <c r="C303" s="137"/>
      <c r="D303" s="137"/>
      <c r="E303" s="141"/>
      <c r="F303" s="137"/>
      <c r="G303" s="137"/>
      <c r="H303" s="137"/>
      <c r="I303" s="142"/>
      <c r="J303" s="137"/>
      <c r="K303" s="137"/>
    </row>
    <row r="304" spans="2:11" ht="14.4" customHeight="1" x14ac:dyDescent="0.25">
      <c r="B304" s="137"/>
      <c r="C304" s="137"/>
      <c r="D304" s="137"/>
      <c r="E304" s="141"/>
      <c r="F304" s="137"/>
      <c r="G304" s="137"/>
      <c r="H304" s="137"/>
      <c r="I304" s="142"/>
      <c r="J304" s="137"/>
      <c r="K304" s="137"/>
    </row>
    <row r="305" spans="2:11" ht="14.4" customHeight="1" x14ac:dyDescent="0.25">
      <c r="B305" s="137"/>
      <c r="C305" s="137"/>
      <c r="D305" s="137"/>
      <c r="E305" s="141"/>
      <c r="F305" s="137"/>
      <c r="G305" s="137"/>
      <c r="H305" s="137"/>
      <c r="I305" s="142"/>
      <c r="J305" s="137"/>
      <c r="K305" s="137"/>
    </row>
    <row r="306" spans="2:11" ht="14.4" customHeight="1" x14ac:dyDescent="0.25">
      <c r="B306" s="137"/>
      <c r="C306" s="137"/>
      <c r="D306" s="137"/>
      <c r="E306" s="141"/>
      <c r="F306" s="137"/>
      <c r="G306" s="137"/>
      <c r="H306" s="137"/>
      <c r="I306" s="142"/>
      <c r="J306" s="137"/>
      <c r="K306" s="137"/>
    </row>
    <row r="307" spans="2:11" ht="14.4" customHeight="1" x14ac:dyDescent="0.25">
      <c r="B307" s="137"/>
      <c r="C307" s="137"/>
      <c r="D307" s="137"/>
      <c r="E307" s="141"/>
      <c r="F307" s="137"/>
      <c r="G307" s="137"/>
      <c r="H307" s="137"/>
      <c r="I307" s="142"/>
      <c r="J307" s="137"/>
      <c r="K307" s="137"/>
    </row>
    <row r="308" spans="2:11" ht="14.4" customHeight="1" x14ac:dyDescent="0.25">
      <c r="B308" s="137"/>
      <c r="C308" s="137"/>
      <c r="D308" s="137"/>
      <c r="E308" s="141"/>
      <c r="F308" s="137"/>
      <c r="G308" s="137"/>
      <c r="H308" s="137"/>
      <c r="I308" s="142"/>
      <c r="J308" s="137"/>
      <c r="K308" s="137"/>
    </row>
    <row r="309" spans="2:11" ht="14.4" customHeight="1" x14ac:dyDescent="0.25">
      <c r="B309" s="137"/>
      <c r="C309" s="137"/>
      <c r="D309" s="137"/>
      <c r="E309" s="141"/>
      <c r="F309" s="137"/>
      <c r="G309" s="137"/>
      <c r="H309" s="137"/>
      <c r="I309" s="142"/>
      <c r="J309" s="137"/>
      <c r="K309" s="137"/>
    </row>
  </sheetData>
  <mergeCells count="28">
    <mergeCell ref="J23:K23"/>
    <mergeCell ref="J18:K18"/>
    <mergeCell ref="J19:K19"/>
    <mergeCell ref="J20:K20"/>
    <mergeCell ref="J21:K21"/>
    <mergeCell ref="J22:K22"/>
    <mergeCell ref="A1:M1"/>
    <mergeCell ref="A3:A4"/>
    <mergeCell ref="B3:E3"/>
    <mergeCell ref="F3:I3"/>
    <mergeCell ref="B13:E13"/>
    <mergeCell ref="F13:I13"/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45" bestFit="1" customWidth="1"/>
    <col min="2" max="3" width="7.77734375" style="334" customWidth="1"/>
    <col min="4" max="5" width="7.77734375" style="145" customWidth="1"/>
    <col min="6" max="6" width="14.88671875" style="145" bestFit="1" customWidth="1"/>
    <col min="7" max="7" width="1.5546875" style="145" bestFit="1" customWidth="1"/>
    <col min="8" max="8" width="4.33203125" style="145" bestFit="1" customWidth="1"/>
    <col min="9" max="9" width="7.6640625" style="145" bestFit="1" customWidth="1"/>
    <col min="10" max="10" width="6.88671875" style="145" bestFit="1" customWidth="1"/>
    <col min="11" max="11" width="17.33203125" style="145" bestFit="1" customWidth="1"/>
    <col min="12" max="13" width="19.6640625" style="145" bestFit="1" customWidth="1"/>
    <col min="14" max="16384" width="8.88671875" style="145"/>
  </cols>
  <sheetData>
    <row r="1" spans="1:74" ht="18.600000000000001" customHeight="1" thickBot="1" x14ac:dyDescent="0.4">
      <c r="A1" s="556" t="s">
        <v>200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</row>
    <row r="2" spans="1:74" ht="14.4" customHeight="1" x14ac:dyDescent="0.3">
      <c r="A2" s="580" t="s">
        <v>297</v>
      </c>
      <c r="B2" s="329"/>
      <c r="C2" s="329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74" ht="14.4" customHeight="1" x14ac:dyDescent="0.3">
      <c r="A3" s="140"/>
      <c r="B3" s="330"/>
      <c r="C3" s="33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</row>
    <row r="4" spans="1:74" ht="14.4" customHeight="1" x14ac:dyDescent="0.3">
      <c r="A4" s="140"/>
      <c r="B4" s="330"/>
      <c r="C4" s="33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</row>
    <row r="5" spans="1:74" ht="14.4" customHeight="1" x14ac:dyDescent="0.3">
      <c r="A5" s="140"/>
      <c r="B5" s="330"/>
      <c r="C5" s="33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</row>
    <row r="6" spans="1:74" ht="14.4" customHeight="1" x14ac:dyDescent="0.3">
      <c r="A6" s="140"/>
      <c r="B6" s="330"/>
      <c r="C6" s="33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</row>
    <row r="7" spans="1:74" ht="14.4" customHeight="1" x14ac:dyDescent="0.3">
      <c r="A7" s="140"/>
      <c r="B7" s="330"/>
      <c r="C7" s="33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</row>
    <row r="8" spans="1:74" ht="14.4" customHeight="1" x14ac:dyDescent="0.3">
      <c r="A8" s="140"/>
      <c r="B8" s="330"/>
      <c r="C8" s="33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</row>
    <row r="9" spans="1:74" ht="14.4" customHeight="1" x14ac:dyDescent="0.3">
      <c r="A9" s="140"/>
      <c r="B9" s="330"/>
      <c r="C9" s="33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</row>
    <row r="10" spans="1:74" ht="14.4" customHeight="1" x14ac:dyDescent="0.3">
      <c r="A10" s="140"/>
      <c r="B10" s="330"/>
      <c r="C10" s="33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</row>
    <row r="11" spans="1:74" ht="14.4" customHeight="1" x14ac:dyDescent="0.3">
      <c r="A11" s="140"/>
      <c r="B11" s="330"/>
      <c r="C11" s="33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</row>
    <row r="12" spans="1:74" ht="14.4" customHeight="1" x14ac:dyDescent="0.3">
      <c r="A12" s="140"/>
      <c r="B12" s="330"/>
      <c r="C12" s="33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</row>
    <row r="13" spans="1:74" ht="14.4" customHeight="1" x14ac:dyDescent="0.3">
      <c r="A13" s="140"/>
      <c r="B13" s="330"/>
      <c r="C13" s="33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</row>
    <row r="14" spans="1:74" ht="14.4" customHeight="1" x14ac:dyDescent="0.3">
      <c r="A14" s="140"/>
      <c r="B14" s="330"/>
      <c r="C14" s="33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</row>
    <row r="15" spans="1:74" ht="14.4" customHeight="1" x14ac:dyDescent="0.3">
      <c r="A15" s="140"/>
      <c r="B15" s="330"/>
      <c r="C15" s="33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</row>
    <row r="16" spans="1:74" ht="14.4" customHeight="1" x14ac:dyDescent="0.3">
      <c r="A16" s="140"/>
      <c r="B16" s="330"/>
      <c r="C16" s="33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</row>
    <row r="17" spans="1:74" ht="14.4" customHeight="1" x14ac:dyDescent="0.3">
      <c r="A17" s="140"/>
      <c r="B17" s="330"/>
      <c r="C17" s="33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</row>
    <row r="18" spans="1:74" ht="14.4" customHeight="1" x14ac:dyDescent="0.3">
      <c r="A18" s="140"/>
      <c r="B18" s="330"/>
      <c r="C18" s="33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</row>
    <row r="19" spans="1:74" ht="14.4" customHeight="1" x14ac:dyDescent="0.3">
      <c r="A19" s="140"/>
      <c r="B19" s="330"/>
      <c r="C19" s="33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</row>
    <row r="20" spans="1:74" ht="14.4" customHeight="1" x14ac:dyDescent="0.3">
      <c r="A20" s="140"/>
      <c r="B20" s="330"/>
      <c r="C20" s="33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</row>
    <row r="21" spans="1:74" ht="14.4" customHeight="1" x14ac:dyDescent="0.3">
      <c r="A21" s="140"/>
      <c r="B21" s="330"/>
      <c r="C21" s="33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</row>
    <row r="22" spans="1:74" ht="14.4" customHeight="1" x14ac:dyDescent="0.3">
      <c r="A22" s="140"/>
      <c r="B22" s="330"/>
      <c r="C22" s="33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</row>
    <row r="23" spans="1:74" ht="14.4" customHeight="1" x14ac:dyDescent="0.3">
      <c r="A23" s="140"/>
      <c r="B23" s="330"/>
      <c r="C23" s="33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</row>
    <row r="24" spans="1:74" ht="14.4" customHeight="1" x14ac:dyDescent="0.3">
      <c r="A24" s="140"/>
      <c r="B24" s="330"/>
      <c r="C24" s="33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</row>
    <row r="25" spans="1:74" ht="14.4" customHeight="1" x14ac:dyDescent="0.3">
      <c r="A25" s="140"/>
      <c r="B25" s="330"/>
      <c r="C25" s="33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</row>
    <row r="26" spans="1:74" ht="14.4" customHeight="1" x14ac:dyDescent="0.3">
      <c r="A26" s="140"/>
      <c r="B26" s="330"/>
      <c r="C26" s="33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</row>
    <row r="27" spans="1:74" ht="14.4" customHeight="1" x14ac:dyDescent="0.3">
      <c r="A27" s="140"/>
      <c r="B27" s="330"/>
      <c r="C27" s="33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</row>
    <row r="28" spans="1:74" ht="14.4" customHeight="1" x14ac:dyDescent="0.3">
      <c r="A28" s="140"/>
      <c r="B28" s="330"/>
      <c r="C28" s="33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</row>
    <row r="29" spans="1:74" ht="14.4" customHeight="1" x14ac:dyDescent="0.3">
      <c r="A29" s="140"/>
      <c r="B29" s="330"/>
      <c r="C29" s="33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</row>
    <row r="30" spans="1:74" ht="14.4" customHeight="1" thickBot="1" x14ac:dyDescent="0.35">
      <c r="A30" s="140"/>
      <c r="B30" s="330"/>
      <c r="C30" s="33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</row>
    <row r="31" spans="1:74" ht="14.4" customHeight="1" x14ac:dyDescent="0.3">
      <c r="A31" s="295"/>
      <c r="B31" s="557" t="s">
        <v>168</v>
      </c>
      <c r="C31" s="558"/>
      <c r="D31" s="558"/>
      <c r="E31" s="559"/>
      <c r="F31" s="287" t="s">
        <v>168</v>
      </c>
      <c r="G31" s="147"/>
      <c r="H31" s="147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</row>
    <row r="32" spans="1:74" ht="14.4" customHeight="1" thickBot="1" x14ac:dyDescent="0.35">
      <c r="A32" s="296" t="s">
        <v>91</v>
      </c>
      <c r="B32" s="288" t="s">
        <v>171</v>
      </c>
      <c r="C32" s="289" t="s">
        <v>172</v>
      </c>
      <c r="D32" s="289" t="s">
        <v>173</v>
      </c>
      <c r="E32" s="290" t="s">
        <v>5</v>
      </c>
      <c r="F32" s="291" t="s">
        <v>174</v>
      </c>
      <c r="G32" s="148"/>
      <c r="H32" s="148" t="s">
        <v>201</v>
      </c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</row>
    <row r="33" spans="1:53" ht="14.4" customHeight="1" x14ac:dyDescent="0.3">
      <c r="A33" s="292" t="s">
        <v>188</v>
      </c>
      <c r="B33" s="331">
        <v>636.64</v>
      </c>
      <c r="C33" s="331">
        <v>620</v>
      </c>
      <c r="D33" s="149">
        <f>IF(C33="","",C33-B33)</f>
        <v>-16.639999999999986</v>
      </c>
      <c r="E33" s="150">
        <f>IF(C33="","",C33/B33)</f>
        <v>0.9738627795928626</v>
      </c>
      <c r="F33" s="151">
        <v>98.4</v>
      </c>
      <c r="G33" s="148">
        <v>0</v>
      </c>
      <c r="H33" s="152">
        <v>1</v>
      </c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</row>
    <row r="34" spans="1:53" ht="14.4" customHeight="1" x14ac:dyDescent="0.3">
      <c r="A34" s="293" t="s">
        <v>189</v>
      </c>
      <c r="B34" s="332">
        <v>1314.27</v>
      </c>
      <c r="C34" s="332">
        <v>1178</v>
      </c>
      <c r="D34" s="153">
        <f t="shared" ref="D34:D45" si="0">IF(C34="","",C34-B34)</f>
        <v>-136.26999999999998</v>
      </c>
      <c r="E34" s="154">
        <f t="shared" ref="E34:E45" si="1">IF(C34="","",C34/B34)</f>
        <v>0.89631506463664246</v>
      </c>
      <c r="F34" s="155">
        <v>147.34</v>
      </c>
      <c r="G34" s="148">
        <v>1</v>
      </c>
      <c r="H34" s="152">
        <v>1</v>
      </c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</row>
    <row r="35" spans="1:53" ht="14.4" customHeight="1" x14ac:dyDescent="0.3">
      <c r="A35" s="293" t="s">
        <v>190</v>
      </c>
      <c r="B35" s="332">
        <v>1885.18</v>
      </c>
      <c r="C35" s="332">
        <v>1746</v>
      </c>
      <c r="D35" s="153">
        <f t="shared" si="0"/>
        <v>-139.18000000000006</v>
      </c>
      <c r="E35" s="154">
        <f t="shared" si="1"/>
        <v>0.9261715061691721</v>
      </c>
      <c r="F35" s="155">
        <v>233.38</v>
      </c>
      <c r="G35" s="156"/>
      <c r="H35" s="156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</row>
    <row r="36" spans="1:53" ht="14.4" customHeight="1" x14ac:dyDescent="0.3">
      <c r="A36" s="293" t="s">
        <v>191</v>
      </c>
      <c r="B36" s="332">
        <v>2720.12</v>
      </c>
      <c r="C36" s="332">
        <v>2506</v>
      </c>
      <c r="D36" s="153">
        <f t="shared" si="0"/>
        <v>-214.11999999999989</v>
      </c>
      <c r="E36" s="154">
        <f t="shared" si="1"/>
        <v>0.92128288457862162</v>
      </c>
      <c r="F36" s="155">
        <v>331.89</v>
      </c>
      <c r="G36" s="156"/>
      <c r="H36" s="156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</row>
    <row r="37" spans="1:53" ht="14.4" customHeight="1" x14ac:dyDescent="0.3">
      <c r="A37" s="293" t="s">
        <v>192</v>
      </c>
      <c r="B37" s="332">
        <v>3454.8</v>
      </c>
      <c r="C37" s="332">
        <v>3197</v>
      </c>
      <c r="D37" s="153">
        <f t="shared" si="0"/>
        <v>-257.80000000000018</v>
      </c>
      <c r="E37" s="154">
        <f t="shared" si="1"/>
        <v>0.92537918258654617</v>
      </c>
      <c r="F37" s="155">
        <v>400.39</v>
      </c>
      <c r="G37" s="156"/>
      <c r="H37" s="156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</row>
    <row r="38" spans="1:53" ht="14.4" customHeight="1" x14ac:dyDescent="0.3">
      <c r="A38" s="293" t="s">
        <v>193</v>
      </c>
      <c r="B38" s="332">
        <v>4103.03</v>
      </c>
      <c r="C38" s="332">
        <v>3809</v>
      </c>
      <c r="D38" s="153">
        <f t="shared" si="0"/>
        <v>-294.02999999999975</v>
      </c>
      <c r="E38" s="154">
        <f t="shared" si="1"/>
        <v>0.9283383255789015</v>
      </c>
      <c r="F38" s="155">
        <v>464.88</v>
      </c>
      <c r="G38" s="156"/>
      <c r="H38" s="156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</row>
    <row r="39" spans="1:53" ht="14.4" customHeight="1" x14ac:dyDescent="0.3">
      <c r="A39" s="293" t="s">
        <v>194</v>
      </c>
      <c r="B39" s="332">
        <v>4788.38</v>
      </c>
      <c r="C39" s="332">
        <v>4543</v>
      </c>
      <c r="D39" s="153">
        <f t="shared" si="0"/>
        <v>-245.38000000000011</v>
      </c>
      <c r="E39" s="154">
        <f t="shared" si="1"/>
        <v>0.94875511133201629</v>
      </c>
      <c r="F39" s="155">
        <v>618.41999999999996</v>
      </c>
      <c r="G39" s="156"/>
      <c r="H39" s="156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</row>
    <row r="40" spans="1:53" ht="14.4" customHeight="1" x14ac:dyDescent="0.3">
      <c r="A40" s="293" t="s">
        <v>195</v>
      </c>
      <c r="B40" s="332">
        <v>5143.0200000000004</v>
      </c>
      <c r="C40" s="332">
        <v>4841</v>
      </c>
      <c r="D40" s="153">
        <f t="shared" si="0"/>
        <v>-302.02000000000044</v>
      </c>
      <c r="E40" s="154">
        <f t="shared" si="1"/>
        <v>0.94127574849018658</v>
      </c>
      <c r="F40" s="155">
        <v>662.48</v>
      </c>
      <c r="G40" s="156"/>
      <c r="H40" s="156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</row>
    <row r="41" spans="1:53" ht="14.4" customHeight="1" x14ac:dyDescent="0.3">
      <c r="A41" s="293" t="s">
        <v>196</v>
      </c>
      <c r="B41" s="332">
        <v>5973.81</v>
      </c>
      <c r="C41" s="332">
        <v>5549</v>
      </c>
      <c r="D41" s="153">
        <f t="shared" si="0"/>
        <v>-424.8100000000004</v>
      </c>
      <c r="E41" s="154">
        <f t="shared" si="1"/>
        <v>0.92888792914404705</v>
      </c>
      <c r="F41" s="155">
        <v>698.27</v>
      </c>
      <c r="G41" s="156"/>
      <c r="H41" s="156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</row>
    <row r="42" spans="1:53" ht="14.4" customHeight="1" x14ac:dyDescent="0.3">
      <c r="A42" s="293" t="s">
        <v>197</v>
      </c>
      <c r="B42" s="332"/>
      <c r="C42" s="332"/>
      <c r="D42" s="153" t="str">
        <f t="shared" si="0"/>
        <v/>
      </c>
      <c r="E42" s="154" t="str">
        <f t="shared" si="1"/>
        <v/>
      </c>
      <c r="F42" s="155"/>
      <c r="G42" s="156"/>
      <c r="H42" s="156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</row>
    <row r="43" spans="1:53" ht="14.4" customHeight="1" x14ac:dyDescent="0.3">
      <c r="A43" s="293" t="s">
        <v>198</v>
      </c>
      <c r="B43" s="332"/>
      <c r="C43" s="332"/>
      <c r="D43" s="153" t="str">
        <f t="shared" si="0"/>
        <v/>
      </c>
      <c r="E43" s="154" t="str">
        <f t="shared" si="1"/>
        <v/>
      </c>
      <c r="F43" s="155"/>
      <c r="G43" s="156"/>
      <c r="H43" s="156"/>
      <c r="I43" s="140"/>
      <c r="J43" s="140"/>
      <c r="K43" s="140"/>
      <c r="L43" s="140"/>
      <c r="M43" s="140"/>
    </row>
    <row r="44" spans="1:53" ht="14.4" customHeight="1" x14ac:dyDescent="0.3">
      <c r="A44" s="293" t="s">
        <v>199</v>
      </c>
      <c r="B44" s="332"/>
      <c r="C44" s="332"/>
      <c r="D44" s="153" t="str">
        <f t="shared" si="0"/>
        <v/>
      </c>
      <c r="E44" s="154" t="str">
        <f t="shared" si="1"/>
        <v/>
      </c>
      <c r="F44" s="155"/>
      <c r="G44" s="156"/>
      <c r="H44" s="156"/>
      <c r="I44" s="140"/>
      <c r="J44" s="140"/>
      <c r="K44" s="140"/>
      <c r="L44" s="140"/>
      <c r="M44" s="140"/>
    </row>
    <row r="45" spans="1:53" ht="14.4" customHeight="1" thickBot="1" x14ac:dyDescent="0.35">
      <c r="A45" s="294" t="s">
        <v>202</v>
      </c>
      <c r="B45" s="333"/>
      <c r="C45" s="333"/>
      <c r="D45" s="157" t="str">
        <f t="shared" si="0"/>
        <v/>
      </c>
      <c r="E45" s="158" t="str">
        <f t="shared" si="1"/>
        <v/>
      </c>
      <c r="F45" s="159"/>
      <c r="G45" s="156"/>
      <c r="H45" s="156"/>
      <c r="I45" s="140"/>
      <c r="J45" s="140"/>
      <c r="K45" s="140"/>
      <c r="L45" s="140"/>
      <c r="M45" s="140"/>
    </row>
    <row r="46" spans="1:53" ht="14.4" customHeight="1" x14ac:dyDescent="0.3">
      <c r="A46" s="140"/>
      <c r="B46" s="330"/>
      <c r="C46" s="330"/>
      <c r="D46" s="140"/>
      <c r="E46" s="140"/>
      <c r="F46" s="140"/>
      <c r="G46" s="156"/>
      <c r="H46" s="156"/>
      <c r="I46" s="156"/>
      <c r="J46" s="156"/>
      <c r="K46" s="156"/>
      <c r="L46" s="156"/>
      <c r="M46" s="156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</row>
    <row r="47" spans="1:53" ht="14.4" customHeight="1" x14ac:dyDescent="0.3">
      <c r="A47" s="140"/>
      <c r="B47" s="330"/>
      <c r="C47" s="330"/>
      <c r="D47" s="140"/>
      <c r="E47" s="140"/>
      <c r="F47" s="140"/>
      <c r="G47" s="140"/>
      <c r="H47" s="140"/>
      <c r="I47" s="140"/>
      <c r="J47" s="140"/>
      <c r="K47" s="140"/>
      <c r="L47" s="156"/>
      <c r="M47" s="156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</row>
    <row r="48" spans="1:53" ht="14.4" customHeight="1" x14ac:dyDescent="0.3">
      <c r="A48" s="140"/>
      <c r="B48" s="330"/>
      <c r="C48" s="330"/>
      <c r="D48" s="140"/>
      <c r="E48" s="140"/>
      <c r="F48" s="140"/>
      <c r="G48" s="140"/>
      <c r="H48" s="140"/>
      <c r="I48" s="140"/>
      <c r="J48" s="140"/>
      <c r="K48" s="140"/>
      <c r="L48" s="156"/>
      <c r="M48" s="156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</row>
    <row r="49" spans="1:36" ht="14.4" customHeight="1" x14ac:dyDescent="0.3">
      <c r="A49" s="140"/>
      <c r="B49" s="330"/>
      <c r="C49" s="330"/>
      <c r="D49" s="140"/>
      <c r="E49" s="140"/>
      <c r="F49" s="140"/>
      <c r="G49" s="140"/>
      <c r="H49" s="140"/>
      <c r="I49" s="140"/>
      <c r="J49" s="140"/>
      <c r="K49" s="140"/>
      <c r="L49" s="156"/>
      <c r="M49" s="156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ht="14.4" customHeight="1" x14ac:dyDescent="0.3">
      <c r="A50" s="140"/>
      <c r="B50" s="330"/>
      <c r="C50" s="33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</row>
    <row r="51" spans="1:36" ht="14.4" customHeight="1" x14ac:dyDescent="0.3">
      <c r="A51" s="140"/>
      <c r="B51" s="330"/>
      <c r="C51" s="33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</row>
    <row r="52" spans="1:36" ht="14.4" customHeight="1" x14ac:dyDescent="0.3">
      <c r="A52" s="140"/>
      <c r="B52" s="330"/>
      <c r="C52" s="33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</row>
    <row r="53" spans="1:36" ht="14.4" customHeight="1" x14ac:dyDescent="0.3">
      <c r="A53" s="140"/>
      <c r="B53" s="330"/>
      <c r="C53" s="33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</row>
    <row r="54" spans="1:36" ht="14.4" customHeight="1" x14ac:dyDescent="0.3">
      <c r="A54" s="140"/>
      <c r="B54" s="330"/>
      <c r="C54" s="330"/>
      <c r="D54" s="140"/>
      <c r="E54" s="140"/>
      <c r="F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</row>
    <row r="55" spans="1:36" ht="14.4" customHeight="1" x14ac:dyDescent="0.3">
      <c r="A55" s="140"/>
      <c r="B55" s="330"/>
      <c r="C55" s="330"/>
      <c r="D55" s="140"/>
      <c r="E55" s="140"/>
      <c r="F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</row>
    <row r="56" spans="1:36" ht="14.4" customHeight="1" x14ac:dyDescent="0.3">
      <c r="A56" s="140"/>
      <c r="B56" s="330"/>
      <c r="C56" s="330"/>
      <c r="D56" s="140"/>
      <c r="E56" s="140"/>
      <c r="F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</row>
    <row r="57" spans="1:36" ht="14.4" customHeight="1" x14ac:dyDescent="0.3">
      <c r="A57" s="140"/>
      <c r="B57" s="330"/>
      <c r="C57" s="330"/>
      <c r="D57" s="140"/>
      <c r="E57" s="140"/>
      <c r="F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</row>
    <row r="58" spans="1:36" ht="14.4" customHeight="1" x14ac:dyDescent="0.3">
      <c r="A58" s="140"/>
      <c r="B58" s="330"/>
      <c r="C58" s="330"/>
      <c r="D58" s="140"/>
      <c r="E58" s="140"/>
      <c r="F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</row>
    <row r="59" spans="1:36" ht="14.4" customHeight="1" x14ac:dyDescent="0.3">
      <c r="A59" s="140"/>
      <c r="B59" s="330"/>
      <c r="C59" s="330"/>
      <c r="D59" s="140"/>
      <c r="E59" s="140"/>
      <c r="F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</row>
    <row r="60" spans="1:36" ht="14.4" customHeight="1" x14ac:dyDescent="0.3">
      <c r="A60" s="140"/>
      <c r="B60" s="330"/>
      <c r="C60" s="330"/>
      <c r="D60" s="140"/>
      <c r="E60" s="140"/>
      <c r="F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</row>
    <row r="61" spans="1:36" ht="14.4" customHeight="1" x14ac:dyDescent="0.3">
      <c r="A61" s="140"/>
      <c r="B61" s="330"/>
      <c r="C61" s="330"/>
      <c r="D61" s="140"/>
      <c r="E61" s="140"/>
      <c r="F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</row>
    <row r="62" spans="1:36" ht="14.4" customHeight="1" x14ac:dyDescent="0.3">
      <c r="A62" s="140"/>
      <c r="B62" s="330"/>
      <c r="C62" s="330"/>
      <c r="D62" s="140"/>
      <c r="E62" s="140"/>
      <c r="F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</row>
    <row r="63" spans="1:36" ht="14.4" customHeight="1" x14ac:dyDescent="0.3">
      <c r="A63" s="140"/>
      <c r="B63" s="330"/>
      <c r="C63" s="330"/>
      <c r="D63" s="140"/>
      <c r="E63" s="140"/>
      <c r="F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</row>
    <row r="64" spans="1:36" ht="14.4" customHeight="1" x14ac:dyDescent="0.3">
      <c r="A64" s="140"/>
      <c r="B64" s="330"/>
      <c r="C64" s="330"/>
      <c r="D64" s="140"/>
      <c r="E64" s="140"/>
      <c r="F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</row>
    <row r="65" spans="1:36" ht="14.4" customHeight="1" x14ac:dyDescent="0.3">
      <c r="A65" s="140"/>
      <c r="B65" s="330"/>
      <c r="C65" s="330"/>
      <c r="D65" s="140"/>
      <c r="E65" s="140"/>
      <c r="F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</row>
    <row r="66" spans="1:36" ht="14.4" customHeight="1" x14ac:dyDescent="0.3">
      <c r="A66" s="140"/>
      <c r="B66" s="330"/>
      <c r="C66" s="330"/>
      <c r="D66" s="140"/>
      <c r="E66" s="140"/>
      <c r="F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</row>
    <row r="67" spans="1:36" ht="14.4" customHeight="1" x14ac:dyDescent="0.3">
      <c r="A67" s="140"/>
      <c r="B67" s="330"/>
      <c r="C67" s="330"/>
      <c r="D67" s="140"/>
      <c r="E67" s="140"/>
      <c r="F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</row>
    <row r="68" spans="1:36" ht="14.4" customHeight="1" x14ac:dyDescent="0.3">
      <c r="A68" s="140"/>
      <c r="B68" s="330"/>
      <c r="C68" s="330"/>
      <c r="D68" s="140"/>
      <c r="E68" s="140"/>
      <c r="F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</row>
    <row r="69" spans="1:36" ht="14.4" customHeight="1" x14ac:dyDescent="0.3">
      <c r="L69" s="140"/>
      <c r="M69" s="140"/>
    </row>
    <row r="70" spans="1:36" ht="14.4" customHeight="1" x14ac:dyDescent="0.3">
      <c r="L70" s="140"/>
      <c r="M70" s="140"/>
    </row>
    <row r="71" spans="1:36" ht="14.4" customHeight="1" x14ac:dyDescent="0.3">
      <c r="L71" s="140"/>
      <c r="M71" s="14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65" customWidth="1"/>
    <col min="2" max="2" width="6.5546875" style="368" customWidth="1"/>
    <col min="3" max="3" width="5.88671875" style="368" customWidth="1"/>
    <col min="4" max="4" width="7.6640625" style="368" customWidth="1"/>
    <col min="5" max="5" width="6.5546875" style="168" customWidth="1"/>
    <col min="6" max="6" width="5.88671875" style="168" customWidth="1"/>
    <col min="7" max="7" width="7.6640625" style="168" customWidth="1"/>
    <col min="8" max="8" width="6.6640625" style="168" bestFit="1" customWidth="1"/>
    <col min="9" max="9" width="6.88671875" style="168" bestFit="1" customWidth="1"/>
    <col min="10" max="10" width="7.77734375" style="168" bestFit="1" customWidth="1"/>
    <col min="11" max="11" width="9.109375" style="168" bestFit="1" customWidth="1"/>
    <col min="12" max="12" width="3.88671875" style="168" bestFit="1" customWidth="1"/>
    <col min="13" max="13" width="4.33203125" style="168" bestFit="1" customWidth="1"/>
    <col min="14" max="14" width="5.44140625" style="168" bestFit="1" customWidth="1"/>
    <col min="15" max="15" width="4" style="168" bestFit="1" customWidth="1"/>
    <col min="16" max="16" width="55.44140625" style="170" customWidth="1"/>
    <col min="17" max="17" width="7.88671875" style="171" bestFit="1" customWidth="1"/>
    <col min="18" max="18" width="6" style="166" bestFit="1" customWidth="1"/>
    <col min="19" max="19" width="9.5546875" style="368" customWidth="1"/>
    <col min="20" max="20" width="9.6640625" style="368" customWidth="1"/>
    <col min="21" max="21" width="7.6640625" style="368" bestFit="1" customWidth="1"/>
    <col min="22" max="22" width="6.109375" style="169" bestFit="1" customWidth="1"/>
    <col min="23" max="23" width="17.21875" style="167" bestFit="1" customWidth="1"/>
    <col min="24" max="16384" width="8.88671875" style="160"/>
  </cols>
  <sheetData>
    <row r="1" spans="1:23" s="328" customFormat="1" ht="18.600000000000001" customHeight="1" thickBot="1" x14ac:dyDescent="0.4">
      <c r="A1" s="500" t="s">
        <v>226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</row>
    <row r="2" spans="1:23" ht="14.4" customHeight="1" thickBot="1" x14ac:dyDescent="0.35">
      <c r="A2" s="580" t="s">
        <v>297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1"/>
      <c r="Q2" s="161"/>
      <c r="R2" s="161"/>
      <c r="S2" s="162"/>
      <c r="T2" s="162"/>
      <c r="U2" s="162"/>
      <c r="V2" s="161"/>
      <c r="W2" s="370"/>
    </row>
    <row r="3" spans="1:23" s="163" customFormat="1" ht="14.4" customHeight="1" x14ac:dyDescent="0.3">
      <c r="A3" s="566" t="s">
        <v>158</v>
      </c>
      <c r="B3" s="567" t="s">
        <v>159</v>
      </c>
      <c r="C3" s="568"/>
      <c r="D3" s="569"/>
      <c r="E3" s="567" t="s">
        <v>160</v>
      </c>
      <c r="F3" s="568"/>
      <c r="G3" s="569"/>
      <c r="H3" s="567" t="s">
        <v>33</v>
      </c>
      <c r="I3" s="568"/>
      <c r="J3" s="569"/>
      <c r="K3" s="570" t="s">
        <v>161</v>
      </c>
      <c r="L3" s="562" t="s">
        <v>162</v>
      </c>
      <c r="M3" s="562" t="s">
        <v>163</v>
      </c>
      <c r="N3" s="562" t="s">
        <v>164</v>
      </c>
      <c r="O3" s="369" t="s">
        <v>165</v>
      </c>
      <c r="P3" s="563" t="s">
        <v>166</v>
      </c>
      <c r="Q3" s="564" t="s">
        <v>167</v>
      </c>
      <c r="R3" s="565"/>
      <c r="S3" s="560" t="s">
        <v>168</v>
      </c>
      <c r="T3" s="561"/>
      <c r="U3" s="561"/>
      <c r="V3" s="561"/>
      <c r="W3" s="371" t="s">
        <v>168</v>
      </c>
    </row>
    <row r="4" spans="1:23" s="164" customFormat="1" ht="14.4" customHeight="1" thickBot="1" x14ac:dyDescent="0.35">
      <c r="A4" s="811"/>
      <c r="B4" s="812" t="s">
        <v>169</v>
      </c>
      <c r="C4" s="813" t="s">
        <v>142</v>
      </c>
      <c r="D4" s="814" t="s">
        <v>170</v>
      </c>
      <c r="E4" s="812" t="s">
        <v>169</v>
      </c>
      <c r="F4" s="813" t="s">
        <v>142</v>
      </c>
      <c r="G4" s="814" t="s">
        <v>170</v>
      </c>
      <c r="H4" s="812" t="s">
        <v>169</v>
      </c>
      <c r="I4" s="813" t="s">
        <v>142</v>
      </c>
      <c r="J4" s="814" t="s">
        <v>170</v>
      </c>
      <c r="K4" s="815"/>
      <c r="L4" s="816"/>
      <c r="M4" s="816"/>
      <c r="N4" s="816"/>
      <c r="O4" s="817"/>
      <c r="P4" s="818"/>
      <c r="Q4" s="819" t="s">
        <v>143</v>
      </c>
      <c r="R4" s="820" t="s">
        <v>142</v>
      </c>
      <c r="S4" s="821" t="s">
        <v>171</v>
      </c>
      <c r="T4" s="822" t="s">
        <v>172</v>
      </c>
      <c r="U4" s="822" t="s">
        <v>173</v>
      </c>
      <c r="V4" s="823" t="s">
        <v>5</v>
      </c>
      <c r="W4" s="824" t="s">
        <v>174</v>
      </c>
    </row>
    <row r="5" spans="1:23" ht="14.4" customHeight="1" x14ac:dyDescent="0.3">
      <c r="A5" s="854" t="s">
        <v>6345</v>
      </c>
      <c r="B5" s="825"/>
      <c r="C5" s="826"/>
      <c r="D5" s="827"/>
      <c r="E5" s="828">
        <v>1</v>
      </c>
      <c r="F5" s="829">
        <v>8.33</v>
      </c>
      <c r="G5" s="830">
        <v>6</v>
      </c>
      <c r="H5" s="831"/>
      <c r="I5" s="832"/>
      <c r="J5" s="833"/>
      <c r="K5" s="834">
        <v>8.33</v>
      </c>
      <c r="L5" s="831">
        <v>6</v>
      </c>
      <c r="M5" s="831">
        <v>53</v>
      </c>
      <c r="N5" s="835">
        <v>17.510000000000002</v>
      </c>
      <c r="O5" s="831" t="s">
        <v>6346</v>
      </c>
      <c r="P5" s="836" t="s">
        <v>6347</v>
      </c>
      <c r="Q5" s="837">
        <f>H5-B5</f>
        <v>0</v>
      </c>
      <c r="R5" s="837">
        <f>I5-C5</f>
        <v>0</v>
      </c>
      <c r="S5" s="825" t="str">
        <f>IF(H5=0,"",H5*N5)</f>
        <v/>
      </c>
      <c r="T5" s="825" t="str">
        <f>IF(H5=0,"",H5*J5)</f>
        <v/>
      </c>
      <c r="U5" s="825" t="str">
        <f>IF(H5=0,"",T5-S5)</f>
        <v/>
      </c>
      <c r="V5" s="838" t="str">
        <f>IF(H5=0,"",T5/S5)</f>
        <v/>
      </c>
      <c r="W5" s="839"/>
    </row>
    <row r="6" spans="1:23" ht="14.4" customHeight="1" x14ac:dyDescent="0.3">
      <c r="A6" s="855" t="s">
        <v>6348</v>
      </c>
      <c r="B6" s="804"/>
      <c r="C6" s="805"/>
      <c r="D6" s="806"/>
      <c r="E6" s="809">
        <v>1</v>
      </c>
      <c r="F6" s="789">
        <v>58.08</v>
      </c>
      <c r="G6" s="790">
        <v>53</v>
      </c>
      <c r="H6" s="785">
        <v>2</v>
      </c>
      <c r="I6" s="786">
        <v>117.93</v>
      </c>
      <c r="J6" s="787">
        <v>65</v>
      </c>
      <c r="K6" s="791">
        <v>58.08</v>
      </c>
      <c r="L6" s="788">
        <v>43</v>
      </c>
      <c r="M6" s="788">
        <v>225</v>
      </c>
      <c r="N6" s="792">
        <v>74.959999999999994</v>
      </c>
      <c r="O6" s="788" t="s">
        <v>6346</v>
      </c>
      <c r="P6" s="807" t="s">
        <v>6349</v>
      </c>
      <c r="Q6" s="793">
        <f t="shared" ref="Q6:R69" si="0">H6-B6</f>
        <v>2</v>
      </c>
      <c r="R6" s="793">
        <f t="shared" si="0"/>
        <v>117.93</v>
      </c>
      <c r="S6" s="804">
        <f t="shared" ref="S6:S69" si="1">IF(H6=0,"",H6*N6)</f>
        <v>149.91999999999999</v>
      </c>
      <c r="T6" s="804">
        <f t="shared" ref="T6:T69" si="2">IF(H6=0,"",H6*J6)</f>
        <v>130</v>
      </c>
      <c r="U6" s="804">
        <f t="shared" ref="U6:U69" si="3">IF(H6=0,"",T6-S6)</f>
        <v>-19.919999999999987</v>
      </c>
      <c r="V6" s="808">
        <f t="shared" ref="V6:V69" si="4">IF(H6=0,"",T6/S6)</f>
        <v>0.86712913553895421</v>
      </c>
      <c r="W6" s="794"/>
    </row>
    <row r="7" spans="1:23" ht="14.4" customHeight="1" x14ac:dyDescent="0.3">
      <c r="A7" s="855" t="s">
        <v>6350</v>
      </c>
      <c r="B7" s="804">
        <v>5</v>
      </c>
      <c r="C7" s="805">
        <v>188.39</v>
      </c>
      <c r="D7" s="806">
        <v>41.6</v>
      </c>
      <c r="E7" s="809">
        <v>3</v>
      </c>
      <c r="F7" s="789">
        <v>110.01</v>
      </c>
      <c r="G7" s="790">
        <v>27.3</v>
      </c>
      <c r="H7" s="785">
        <v>6</v>
      </c>
      <c r="I7" s="786">
        <v>232.77</v>
      </c>
      <c r="J7" s="787">
        <v>42.3</v>
      </c>
      <c r="K7" s="791">
        <v>36.67</v>
      </c>
      <c r="L7" s="788">
        <v>22</v>
      </c>
      <c r="M7" s="788">
        <v>149</v>
      </c>
      <c r="N7" s="792">
        <v>49.56</v>
      </c>
      <c r="O7" s="788" t="s">
        <v>6346</v>
      </c>
      <c r="P7" s="807" t="s">
        <v>6351</v>
      </c>
      <c r="Q7" s="793">
        <f t="shared" si="0"/>
        <v>1</v>
      </c>
      <c r="R7" s="793">
        <f t="shared" si="0"/>
        <v>44.380000000000024</v>
      </c>
      <c r="S7" s="804">
        <f t="shared" si="1"/>
        <v>297.36</v>
      </c>
      <c r="T7" s="804">
        <f t="shared" si="2"/>
        <v>253.79999999999998</v>
      </c>
      <c r="U7" s="804">
        <f t="shared" si="3"/>
        <v>-43.560000000000031</v>
      </c>
      <c r="V7" s="808">
        <f t="shared" si="4"/>
        <v>0.85351089588377715</v>
      </c>
      <c r="W7" s="794">
        <v>15.89</v>
      </c>
    </row>
    <row r="8" spans="1:23" ht="14.4" customHeight="1" x14ac:dyDescent="0.3">
      <c r="A8" s="855" t="s">
        <v>6352</v>
      </c>
      <c r="B8" s="804">
        <v>5</v>
      </c>
      <c r="C8" s="805">
        <v>130.72999999999999</v>
      </c>
      <c r="D8" s="806">
        <v>35.4</v>
      </c>
      <c r="E8" s="785">
        <v>6</v>
      </c>
      <c r="F8" s="786">
        <v>135.37</v>
      </c>
      <c r="G8" s="787">
        <v>26</v>
      </c>
      <c r="H8" s="788">
        <v>3</v>
      </c>
      <c r="I8" s="789">
        <v>66.56</v>
      </c>
      <c r="J8" s="790">
        <v>23</v>
      </c>
      <c r="K8" s="791">
        <v>22.16</v>
      </c>
      <c r="L8" s="788">
        <v>11</v>
      </c>
      <c r="M8" s="788">
        <v>98</v>
      </c>
      <c r="N8" s="792">
        <v>32.64</v>
      </c>
      <c r="O8" s="788" t="s">
        <v>6346</v>
      </c>
      <c r="P8" s="807" t="s">
        <v>6353</v>
      </c>
      <c r="Q8" s="793">
        <f t="shared" si="0"/>
        <v>-2</v>
      </c>
      <c r="R8" s="793">
        <f t="shared" si="0"/>
        <v>-64.169999999999987</v>
      </c>
      <c r="S8" s="804">
        <f t="shared" si="1"/>
        <v>97.92</v>
      </c>
      <c r="T8" s="804">
        <f t="shared" si="2"/>
        <v>69</v>
      </c>
      <c r="U8" s="804">
        <f t="shared" si="3"/>
        <v>-28.92</v>
      </c>
      <c r="V8" s="808">
        <f t="shared" si="4"/>
        <v>0.70465686274509798</v>
      </c>
      <c r="W8" s="794">
        <v>4.3600000000000003</v>
      </c>
    </row>
    <row r="9" spans="1:23" ht="14.4" customHeight="1" x14ac:dyDescent="0.3">
      <c r="A9" s="855" t="s">
        <v>6354</v>
      </c>
      <c r="B9" s="804">
        <v>1</v>
      </c>
      <c r="C9" s="805">
        <v>13.07</v>
      </c>
      <c r="D9" s="806">
        <v>20</v>
      </c>
      <c r="E9" s="809"/>
      <c r="F9" s="789"/>
      <c r="G9" s="790"/>
      <c r="H9" s="785">
        <v>1</v>
      </c>
      <c r="I9" s="786">
        <v>13.36</v>
      </c>
      <c r="J9" s="787">
        <v>12</v>
      </c>
      <c r="K9" s="791">
        <v>13.07</v>
      </c>
      <c r="L9" s="788">
        <v>8</v>
      </c>
      <c r="M9" s="788">
        <v>69</v>
      </c>
      <c r="N9" s="792">
        <v>23.12</v>
      </c>
      <c r="O9" s="788" t="s">
        <v>6346</v>
      </c>
      <c r="P9" s="807" t="s">
        <v>6355</v>
      </c>
      <c r="Q9" s="793">
        <f t="shared" si="0"/>
        <v>0</v>
      </c>
      <c r="R9" s="793">
        <f t="shared" si="0"/>
        <v>0.28999999999999915</v>
      </c>
      <c r="S9" s="804">
        <f t="shared" si="1"/>
        <v>23.12</v>
      </c>
      <c r="T9" s="804">
        <f t="shared" si="2"/>
        <v>12</v>
      </c>
      <c r="U9" s="804">
        <f t="shared" si="3"/>
        <v>-11.120000000000001</v>
      </c>
      <c r="V9" s="808">
        <f t="shared" si="4"/>
        <v>0.51903114186851207</v>
      </c>
      <c r="W9" s="794"/>
    </row>
    <row r="10" spans="1:23" ht="14.4" customHeight="1" x14ac:dyDescent="0.3">
      <c r="A10" s="855" t="s">
        <v>6356</v>
      </c>
      <c r="B10" s="795">
        <v>1</v>
      </c>
      <c r="C10" s="796">
        <v>4.74</v>
      </c>
      <c r="D10" s="797">
        <v>7</v>
      </c>
      <c r="E10" s="809"/>
      <c r="F10" s="789"/>
      <c r="G10" s="790"/>
      <c r="H10" s="788"/>
      <c r="I10" s="789"/>
      <c r="J10" s="790"/>
      <c r="K10" s="791">
        <v>4.74</v>
      </c>
      <c r="L10" s="788">
        <v>6</v>
      </c>
      <c r="M10" s="788">
        <v>53</v>
      </c>
      <c r="N10" s="792">
        <v>17.59</v>
      </c>
      <c r="O10" s="788" t="s">
        <v>6346</v>
      </c>
      <c r="P10" s="807" t="s">
        <v>6357</v>
      </c>
      <c r="Q10" s="793">
        <f t="shared" si="0"/>
        <v>-1</v>
      </c>
      <c r="R10" s="793">
        <f t="shared" si="0"/>
        <v>-4.74</v>
      </c>
      <c r="S10" s="804" t="str">
        <f t="shared" si="1"/>
        <v/>
      </c>
      <c r="T10" s="804" t="str">
        <f t="shared" si="2"/>
        <v/>
      </c>
      <c r="U10" s="804" t="str">
        <f t="shared" si="3"/>
        <v/>
      </c>
      <c r="V10" s="808" t="str">
        <f t="shared" si="4"/>
        <v/>
      </c>
      <c r="W10" s="794"/>
    </row>
    <row r="11" spans="1:23" ht="14.4" customHeight="1" x14ac:dyDescent="0.3">
      <c r="A11" s="855" t="s">
        <v>6358</v>
      </c>
      <c r="B11" s="804"/>
      <c r="C11" s="805"/>
      <c r="D11" s="806"/>
      <c r="E11" s="785">
        <v>1</v>
      </c>
      <c r="F11" s="786">
        <v>1.38</v>
      </c>
      <c r="G11" s="787">
        <v>3</v>
      </c>
      <c r="H11" s="788"/>
      <c r="I11" s="789"/>
      <c r="J11" s="790"/>
      <c r="K11" s="791">
        <v>1.81</v>
      </c>
      <c r="L11" s="788">
        <v>4</v>
      </c>
      <c r="M11" s="788">
        <v>33</v>
      </c>
      <c r="N11" s="792">
        <v>10.84</v>
      </c>
      <c r="O11" s="788" t="s">
        <v>6346</v>
      </c>
      <c r="P11" s="807" t="s">
        <v>6359</v>
      </c>
      <c r="Q11" s="793">
        <f t="shared" si="0"/>
        <v>0</v>
      </c>
      <c r="R11" s="793">
        <f t="shared" si="0"/>
        <v>0</v>
      </c>
      <c r="S11" s="804" t="str">
        <f t="shared" si="1"/>
        <v/>
      </c>
      <c r="T11" s="804" t="str">
        <f t="shared" si="2"/>
        <v/>
      </c>
      <c r="U11" s="804" t="str">
        <f t="shared" si="3"/>
        <v/>
      </c>
      <c r="V11" s="808" t="str">
        <f t="shared" si="4"/>
        <v/>
      </c>
      <c r="W11" s="794"/>
    </row>
    <row r="12" spans="1:23" ht="14.4" customHeight="1" x14ac:dyDescent="0.3">
      <c r="A12" s="855" t="s">
        <v>6360</v>
      </c>
      <c r="B12" s="804"/>
      <c r="C12" s="805"/>
      <c r="D12" s="806"/>
      <c r="E12" s="809"/>
      <c r="F12" s="789"/>
      <c r="G12" s="790"/>
      <c r="H12" s="785">
        <v>1</v>
      </c>
      <c r="I12" s="786">
        <v>0.45</v>
      </c>
      <c r="J12" s="787">
        <v>5</v>
      </c>
      <c r="K12" s="791">
        <v>0.42</v>
      </c>
      <c r="L12" s="788">
        <v>2</v>
      </c>
      <c r="M12" s="788">
        <v>18</v>
      </c>
      <c r="N12" s="792">
        <v>5.9</v>
      </c>
      <c r="O12" s="788" t="s">
        <v>6346</v>
      </c>
      <c r="P12" s="807" t="s">
        <v>6361</v>
      </c>
      <c r="Q12" s="793">
        <f t="shared" si="0"/>
        <v>1</v>
      </c>
      <c r="R12" s="793">
        <f t="shared" si="0"/>
        <v>0.45</v>
      </c>
      <c r="S12" s="804">
        <f t="shared" si="1"/>
        <v>5.9</v>
      </c>
      <c r="T12" s="804">
        <f t="shared" si="2"/>
        <v>5</v>
      </c>
      <c r="U12" s="804">
        <f t="shared" si="3"/>
        <v>-0.90000000000000036</v>
      </c>
      <c r="V12" s="808">
        <f t="shared" si="4"/>
        <v>0.84745762711864403</v>
      </c>
      <c r="W12" s="794"/>
    </row>
    <row r="13" spans="1:23" ht="14.4" customHeight="1" x14ac:dyDescent="0.3">
      <c r="A13" s="855" t="s">
        <v>6362</v>
      </c>
      <c r="B13" s="795">
        <v>2</v>
      </c>
      <c r="C13" s="796">
        <v>0.81</v>
      </c>
      <c r="D13" s="797">
        <v>1.5</v>
      </c>
      <c r="E13" s="809">
        <v>1</v>
      </c>
      <c r="F13" s="789">
        <v>0.41</v>
      </c>
      <c r="G13" s="790">
        <v>2</v>
      </c>
      <c r="H13" s="788"/>
      <c r="I13" s="789"/>
      <c r="J13" s="790"/>
      <c r="K13" s="791">
        <v>0.41</v>
      </c>
      <c r="L13" s="788">
        <v>1</v>
      </c>
      <c r="M13" s="788">
        <v>5</v>
      </c>
      <c r="N13" s="792">
        <v>2.4900000000000002</v>
      </c>
      <c r="O13" s="788" t="s">
        <v>6346</v>
      </c>
      <c r="P13" s="807" t="s">
        <v>6363</v>
      </c>
      <c r="Q13" s="793">
        <f t="shared" si="0"/>
        <v>-2</v>
      </c>
      <c r="R13" s="793">
        <f t="shared" si="0"/>
        <v>-0.81</v>
      </c>
      <c r="S13" s="804" t="str">
        <f t="shared" si="1"/>
        <v/>
      </c>
      <c r="T13" s="804" t="str">
        <f t="shared" si="2"/>
        <v/>
      </c>
      <c r="U13" s="804" t="str">
        <f t="shared" si="3"/>
        <v/>
      </c>
      <c r="V13" s="808" t="str">
        <f t="shared" si="4"/>
        <v/>
      </c>
      <c r="W13" s="794"/>
    </row>
    <row r="14" spans="1:23" ht="14.4" customHeight="1" x14ac:dyDescent="0.3">
      <c r="A14" s="855" t="s">
        <v>6364</v>
      </c>
      <c r="B14" s="804">
        <v>1</v>
      </c>
      <c r="C14" s="805">
        <v>14.37</v>
      </c>
      <c r="D14" s="806">
        <v>4</v>
      </c>
      <c r="E14" s="809"/>
      <c r="F14" s="789"/>
      <c r="G14" s="790"/>
      <c r="H14" s="785"/>
      <c r="I14" s="786"/>
      <c r="J14" s="787"/>
      <c r="K14" s="791">
        <v>31.14</v>
      </c>
      <c r="L14" s="788">
        <v>2</v>
      </c>
      <c r="M14" s="788">
        <v>16</v>
      </c>
      <c r="N14" s="792">
        <v>5.27</v>
      </c>
      <c r="O14" s="788" t="s">
        <v>5462</v>
      </c>
      <c r="P14" s="807" t="s">
        <v>6365</v>
      </c>
      <c r="Q14" s="793">
        <f t="shared" si="0"/>
        <v>-1</v>
      </c>
      <c r="R14" s="793">
        <f t="shared" si="0"/>
        <v>-14.37</v>
      </c>
      <c r="S14" s="804" t="str">
        <f t="shared" si="1"/>
        <v/>
      </c>
      <c r="T14" s="804" t="str">
        <f t="shared" si="2"/>
        <v/>
      </c>
      <c r="U14" s="804" t="str">
        <f t="shared" si="3"/>
        <v/>
      </c>
      <c r="V14" s="808" t="str">
        <f t="shared" si="4"/>
        <v/>
      </c>
      <c r="W14" s="794"/>
    </row>
    <row r="15" spans="1:23" ht="14.4" customHeight="1" x14ac:dyDescent="0.3">
      <c r="A15" s="856" t="s">
        <v>6366</v>
      </c>
      <c r="B15" s="840">
        <v>1</v>
      </c>
      <c r="C15" s="841">
        <v>31.46</v>
      </c>
      <c r="D15" s="810">
        <v>19</v>
      </c>
      <c r="E15" s="842">
        <v>1</v>
      </c>
      <c r="F15" s="843">
        <v>31.46</v>
      </c>
      <c r="G15" s="798">
        <v>10</v>
      </c>
      <c r="H15" s="844">
        <v>6</v>
      </c>
      <c r="I15" s="845">
        <v>167.86</v>
      </c>
      <c r="J15" s="799">
        <v>15</v>
      </c>
      <c r="K15" s="846">
        <v>31.46</v>
      </c>
      <c r="L15" s="847">
        <v>2</v>
      </c>
      <c r="M15" s="847">
        <v>22</v>
      </c>
      <c r="N15" s="848">
        <v>7.49</v>
      </c>
      <c r="O15" s="847" t="s">
        <v>5462</v>
      </c>
      <c r="P15" s="849" t="s">
        <v>6367</v>
      </c>
      <c r="Q15" s="850">
        <f t="shared" si="0"/>
        <v>5</v>
      </c>
      <c r="R15" s="850">
        <f t="shared" si="0"/>
        <v>136.4</v>
      </c>
      <c r="S15" s="840">
        <f t="shared" si="1"/>
        <v>44.94</v>
      </c>
      <c r="T15" s="840">
        <f t="shared" si="2"/>
        <v>90</v>
      </c>
      <c r="U15" s="840">
        <f t="shared" si="3"/>
        <v>45.06</v>
      </c>
      <c r="V15" s="851">
        <f t="shared" si="4"/>
        <v>2.0026702269692924</v>
      </c>
      <c r="W15" s="800">
        <v>45.57</v>
      </c>
    </row>
    <row r="16" spans="1:23" ht="14.4" customHeight="1" x14ac:dyDescent="0.3">
      <c r="A16" s="856" t="s">
        <v>6368</v>
      </c>
      <c r="B16" s="840">
        <v>1</v>
      </c>
      <c r="C16" s="841">
        <v>32.53</v>
      </c>
      <c r="D16" s="810">
        <v>7</v>
      </c>
      <c r="E16" s="842">
        <v>5</v>
      </c>
      <c r="F16" s="843">
        <v>135.52000000000001</v>
      </c>
      <c r="G16" s="798">
        <v>10</v>
      </c>
      <c r="H16" s="844">
        <v>3</v>
      </c>
      <c r="I16" s="845">
        <v>97.6</v>
      </c>
      <c r="J16" s="801">
        <v>8.6999999999999993</v>
      </c>
      <c r="K16" s="846">
        <v>32.53</v>
      </c>
      <c r="L16" s="847">
        <v>4</v>
      </c>
      <c r="M16" s="847">
        <v>35</v>
      </c>
      <c r="N16" s="848">
        <v>11.72</v>
      </c>
      <c r="O16" s="847" t="s">
        <v>5462</v>
      </c>
      <c r="P16" s="849" t="s">
        <v>6369</v>
      </c>
      <c r="Q16" s="850">
        <f t="shared" si="0"/>
        <v>2</v>
      </c>
      <c r="R16" s="850">
        <f t="shared" si="0"/>
        <v>65.069999999999993</v>
      </c>
      <c r="S16" s="840">
        <f t="shared" si="1"/>
        <v>35.160000000000004</v>
      </c>
      <c r="T16" s="840">
        <f t="shared" si="2"/>
        <v>26.099999999999998</v>
      </c>
      <c r="U16" s="840">
        <f t="shared" si="3"/>
        <v>-9.0600000000000058</v>
      </c>
      <c r="V16" s="851">
        <f t="shared" si="4"/>
        <v>0.74232081911262782</v>
      </c>
      <c r="W16" s="800">
        <v>1.28</v>
      </c>
    </row>
    <row r="17" spans="1:23" ht="14.4" customHeight="1" x14ac:dyDescent="0.3">
      <c r="A17" s="855" t="s">
        <v>6370</v>
      </c>
      <c r="B17" s="804">
        <v>1</v>
      </c>
      <c r="C17" s="805">
        <v>15.29</v>
      </c>
      <c r="D17" s="806">
        <v>24</v>
      </c>
      <c r="E17" s="785">
        <v>5</v>
      </c>
      <c r="F17" s="786">
        <v>76.459999999999994</v>
      </c>
      <c r="G17" s="787">
        <v>18.399999999999999</v>
      </c>
      <c r="H17" s="788">
        <v>4</v>
      </c>
      <c r="I17" s="789">
        <v>61.17</v>
      </c>
      <c r="J17" s="802">
        <v>20.3</v>
      </c>
      <c r="K17" s="791">
        <v>15.29</v>
      </c>
      <c r="L17" s="788">
        <v>5</v>
      </c>
      <c r="M17" s="788">
        <v>47</v>
      </c>
      <c r="N17" s="792">
        <v>15.75</v>
      </c>
      <c r="O17" s="788" t="s">
        <v>6346</v>
      </c>
      <c r="P17" s="807" t="s">
        <v>6371</v>
      </c>
      <c r="Q17" s="793">
        <f t="shared" si="0"/>
        <v>3</v>
      </c>
      <c r="R17" s="793">
        <f t="shared" si="0"/>
        <v>45.88</v>
      </c>
      <c r="S17" s="804">
        <f t="shared" si="1"/>
        <v>63</v>
      </c>
      <c r="T17" s="804">
        <f t="shared" si="2"/>
        <v>81.2</v>
      </c>
      <c r="U17" s="804">
        <f t="shared" si="3"/>
        <v>18.200000000000003</v>
      </c>
      <c r="V17" s="808">
        <f t="shared" si="4"/>
        <v>1.288888888888889</v>
      </c>
      <c r="W17" s="794">
        <v>24.5</v>
      </c>
    </row>
    <row r="18" spans="1:23" ht="14.4" customHeight="1" x14ac:dyDescent="0.3">
      <c r="A18" s="856" t="s">
        <v>6372</v>
      </c>
      <c r="B18" s="840">
        <v>5</v>
      </c>
      <c r="C18" s="841">
        <v>80.739999999999995</v>
      </c>
      <c r="D18" s="810">
        <v>28.8</v>
      </c>
      <c r="E18" s="844">
        <v>11</v>
      </c>
      <c r="F18" s="845">
        <v>177.64</v>
      </c>
      <c r="G18" s="801">
        <v>25.3</v>
      </c>
      <c r="H18" s="847">
        <v>6</v>
      </c>
      <c r="I18" s="843">
        <v>90</v>
      </c>
      <c r="J18" s="798">
        <v>18.8</v>
      </c>
      <c r="K18" s="846">
        <v>16.149999999999999</v>
      </c>
      <c r="L18" s="847">
        <v>7</v>
      </c>
      <c r="M18" s="847">
        <v>59</v>
      </c>
      <c r="N18" s="848">
        <v>19.809999999999999</v>
      </c>
      <c r="O18" s="847" t="s">
        <v>6346</v>
      </c>
      <c r="P18" s="849" t="s">
        <v>6373</v>
      </c>
      <c r="Q18" s="850">
        <f t="shared" si="0"/>
        <v>1</v>
      </c>
      <c r="R18" s="850">
        <f t="shared" si="0"/>
        <v>9.2600000000000051</v>
      </c>
      <c r="S18" s="840">
        <f t="shared" si="1"/>
        <v>118.85999999999999</v>
      </c>
      <c r="T18" s="840">
        <f t="shared" si="2"/>
        <v>112.80000000000001</v>
      </c>
      <c r="U18" s="840">
        <f t="shared" si="3"/>
        <v>-6.0599999999999739</v>
      </c>
      <c r="V18" s="851">
        <f t="shared" si="4"/>
        <v>0.94901564866229193</v>
      </c>
      <c r="W18" s="800">
        <v>26.37</v>
      </c>
    </row>
    <row r="19" spans="1:23" ht="14.4" customHeight="1" x14ac:dyDescent="0.3">
      <c r="A19" s="856" t="s">
        <v>6374</v>
      </c>
      <c r="B19" s="840">
        <v>12</v>
      </c>
      <c r="C19" s="841">
        <v>210.96</v>
      </c>
      <c r="D19" s="810">
        <v>23.6</v>
      </c>
      <c r="E19" s="844">
        <v>7</v>
      </c>
      <c r="F19" s="845">
        <v>129.08000000000001</v>
      </c>
      <c r="G19" s="801">
        <v>28.6</v>
      </c>
      <c r="H19" s="847">
        <v>7</v>
      </c>
      <c r="I19" s="843">
        <v>120.41</v>
      </c>
      <c r="J19" s="798">
        <v>22.3</v>
      </c>
      <c r="K19" s="846">
        <v>18.440000000000001</v>
      </c>
      <c r="L19" s="847">
        <v>8</v>
      </c>
      <c r="M19" s="847">
        <v>71</v>
      </c>
      <c r="N19" s="848">
        <v>23.54</v>
      </c>
      <c r="O19" s="847" t="s">
        <v>6346</v>
      </c>
      <c r="P19" s="849" t="s">
        <v>6375</v>
      </c>
      <c r="Q19" s="850">
        <f t="shared" si="0"/>
        <v>-5</v>
      </c>
      <c r="R19" s="850">
        <f t="shared" si="0"/>
        <v>-90.550000000000011</v>
      </c>
      <c r="S19" s="840">
        <f t="shared" si="1"/>
        <v>164.78</v>
      </c>
      <c r="T19" s="840">
        <f t="shared" si="2"/>
        <v>156.1</v>
      </c>
      <c r="U19" s="840">
        <f t="shared" si="3"/>
        <v>-8.6800000000000068</v>
      </c>
      <c r="V19" s="851">
        <f t="shared" si="4"/>
        <v>0.94732370433305013</v>
      </c>
      <c r="W19" s="800">
        <v>42.93</v>
      </c>
    </row>
    <row r="20" spans="1:23" ht="14.4" customHeight="1" x14ac:dyDescent="0.3">
      <c r="A20" s="855" t="s">
        <v>6376</v>
      </c>
      <c r="B20" s="804">
        <v>29</v>
      </c>
      <c r="C20" s="805">
        <v>368.32</v>
      </c>
      <c r="D20" s="806">
        <v>12.1</v>
      </c>
      <c r="E20" s="785">
        <v>37</v>
      </c>
      <c r="F20" s="786">
        <v>463.84</v>
      </c>
      <c r="G20" s="787">
        <v>11.5</v>
      </c>
      <c r="H20" s="788">
        <v>56</v>
      </c>
      <c r="I20" s="789">
        <v>711.23</v>
      </c>
      <c r="J20" s="790">
        <v>10.4</v>
      </c>
      <c r="K20" s="791">
        <v>12.7</v>
      </c>
      <c r="L20" s="788">
        <v>4</v>
      </c>
      <c r="M20" s="788">
        <v>37</v>
      </c>
      <c r="N20" s="792">
        <v>12.43</v>
      </c>
      <c r="O20" s="788" t="s">
        <v>6346</v>
      </c>
      <c r="P20" s="807" t="s">
        <v>6377</v>
      </c>
      <c r="Q20" s="793">
        <f t="shared" si="0"/>
        <v>27</v>
      </c>
      <c r="R20" s="793">
        <f t="shared" si="0"/>
        <v>342.91</v>
      </c>
      <c r="S20" s="804">
        <f t="shared" si="1"/>
        <v>696.07999999999993</v>
      </c>
      <c r="T20" s="804">
        <f t="shared" si="2"/>
        <v>582.4</v>
      </c>
      <c r="U20" s="804">
        <f t="shared" si="3"/>
        <v>-113.67999999999995</v>
      </c>
      <c r="V20" s="808">
        <f t="shared" si="4"/>
        <v>0.83668543845535004</v>
      </c>
      <c r="W20" s="794">
        <v>14.98</v>
      </c>
    </row>
    <row r="21" spans="1:23" ht="14.4" customHeight="1" x14ac:dyDescent="0.3">
      <c r="A21" s="856" t="s">
        <v>6378</v>
      </c>
      <c r="B21" s="840">
        <v>57</v>
      </c>
      <c r="C21" s="841">
        <v>771.42</v>
      </c>
      <c r="D21" s="810">
        <v>14.3</v>
      </c>
      <c r="E21" s="844">
        <v>63</v>
      </c>
      <c r="F21" s="845">
        <v>833.34</v>
      </c>
      <c r="G21" s="801">
        <v>14.6</v>
      </c>
      <c r="H21" s="847">
        <v>33</v>
      </c>
      <c r="I21" s="843">
        <v>436.51</v>
      </c>
      <c r="J21" s="798">
        <v>11.9</v>
      </c>
      <c r="K21" s="846">
        <v>13.23</v>
      </c>
      <c r="L21" s="847">
        <v>5</v>
      </c>
      <c r="M21" s="847">
        <v>42</v>
      </c>
      <c r="N21" s="848">
        <v>14.04</v>
      </c>
      <c r="O21" s="847" t="s">
        <v>6346</v>
      </c>
      <c r="P21" s="849" t="s">
        <v>6379</v>
      </c>
      <c r="Q21" s="850">
        <f t="shared" si="0"/>
        <v>-24</v>
      </c>
      <c r="R21" s="850">
        <f t="shared" si="0"/>
        <v>-334.90999999999997</v>
      </c>
      <c r="S21" s="840">
        <f t="shared" si="1"/>
        <v>463.32</v>
      </c>
      <c r="T21" s="840">
        <f t="shared" si="2"/>
        <v>392.7</v>
      </c>
      <c r="U21" s="840">
        <f t="shared" si="3"/>
        <v>-70.62</v>
      </c>
      <c r="V21" s="851">
        <f t="shared" si="4"/>
        <v>0.8475783475783476</v>
      </c>
      <c r="W21" s="800">
        <v>21.69</v>
      </c>
    </row>
    <row r="22" spans="1:23" ht="14.4" customHeight="1" x14ac:dyDescent="0.3">
      <c r="A22" s="856" t="s">
        <v>6380</v>
      </c>
      <c r="B22" s="840">
        <v>18</v>
      </c>
      <c r="C22" s="841">
        <v>290.25</v>
      </c>
      <c r="D22" s="810">
        <v>19.7</v>
      </c>
      <c r="E22" s="844">
        <v>19</v>
      </c>
      <c r="F22" s="845">
        <v>303.05</v>
      </c>
      <c r="G22" s="801">
        <v>16.5</v>
      </c>
      <c r="H22" s="847">
        <v>8</v>
      </c>
      <c r="I22" s="843">
        <v>133.41</v>
      </c>
      <c r="J22" s="798">
        <v>16.399999999999999</v>
      </c>
      <c r="K22" s="846">
        <v>16.59</v>
      </c>
      <c r="L22" s="847">
        <v>6</v>
      </c>
      <c r="M22" s="847">
        <v>55</v>
      </c>
      <c r="N22" s="848">
        <v>18.350000000000001</v>
      </c>
      <c r="O22" s="847" t="s">
        <v>6346</v>
      </c>
      <c r="P22" s="849" t="s">
        <v>6381</v>
      </c>
      <c r="Q22" s="850">
        <f t="shared" si="0"/>
        <v>-10</v>
      </c>
      <c r="R22" s="850">
        <f t="shared" si="0"/>
        <v>-156.84</v>
      </c>
      <c r="S22" s="840">
        <f t="shared" si="1"/>
        <v>146.80000000000001</v>
      </c>
      <c r="T22" s="840">
        <f t="shared" si="2"/>
        <v>131.19999999999999</v>
      </c>
      <c r="U22" s="840">
        <f t="shared" si="3"/>
        <v>-15.600000000000023</v>
      </c>
      <c r="V22" s="851">
        <f t="shared" si="4"/>
        <v>0.89373297002724783</v>
      </c>
      <c r="W22" s="800">
        <v>3.96</v>
      </c>
    </row>
    <row r="23" spans="1:23" ht="14.4" customHeight="1" x14ac:dyDescent="0.3">
      <c r="A23" s="855" t="s">
        <v>6382</v>
      </c>
      <c r="B23" s="804">
        <v>16</v>
      </c>
      <c r="C23" s="805">
        <v>175.19</v>
      </c>
      <c r="D23" s="806">
        <v>14.9</v>
      </c>
      <c r="E23" s="785">
        <v>9</v>
      </c>
      <c r="F23" s="786">
        <v>98.47</v>
      </c>
      <c r="G23" s="787">
        <v>13.3</v>
      </c>
      <c r="H23" s="788">
        <v>59</v>
      </c>
      <c r="I23" s="789">
        <v>653.73</v>
      </c>
      <c r="J23" s="790">
        <v>13.3</v>
      </c>
      <c r="K23" s="791">
        <v>10.97</v>
      </c>
      <c r="L23" s="788">
        <v>5</v>
      </c>
      <c r="M23" s="788">
        <v>42</v>
      </c>
      <c r="N23" s="792">
        <v>13.91</v>
      </c>
      <c r="O23" s="788" t="s">
        <v>6346</v>
      </c>
      <c r="P23" s="807" t="s">
        <v>6383</v>
      </c>
      <c r="Q23" s="793">
        <f t="shared" si="0"/>
        <v>43</v>
      </c>
      <c r="R23" s="793">
        <f t="shared" si="0"/>
        <v>478.54</v>
      </c>
      <c r="S23" s="804">
        <f t="shared" si="1"/>
        <v>820.69</v>
      </c>
      <c r="T23" s="804">
        <f t="shared" si="2"/>
        <v>784.7</v>
      </c>
      <c r="U23" s="804">
        <f t="shared" si="3"/>
        <v>-35.990000000000009</v>
      </c>
      <c r="V23" s="808">
        <f t="shared" si="4"/>
        <v>0.95614665708123647</v>
      </c>
      <c r="W23" s="794">
        <v>108.13</v>
      </c>
    </row>
    <row r="24" spans="1:23" ht="14.4" customHeight="1" x14ac:dyDescent="0.3">
      <c r="A24" s="856" t="s">
        <v>6384</v>
      </c>
      <c r="B24" s="840">
        <v>12</v>
      </c>
      <c r="C24" s="841">
        <v>137.34</v>
      </c>
      <c r="D24" s="810">
        <v>16.899999999999999</v>
      </c>
      <c r="E24" s="844">
        <v>28</v>
      </c>
      <c r="F24" s="845">
        <v>319.06</v>
      </c>
      <c r="G24" s="801">
        <v>16.8</v>
      </c>
      <c r="H24" s="847">
        <v>10</v>
      </c>
      <c r="I24" s="843">
        <v>114</v>
      </c>
      <c r="J24" s="798">
        <v>14.7</v>
      </c>
      <c r="K24" s="846">
        <v>11.45</v>
      </c>
      <c r="L24" s="847">
        <v>5</v>
      </c>
      <c r="M24" s="847">
        <v>45</v>
      </c>
      <c r="N24" s="848">
        <v>14.9</v>
      </c>
      <c r="O24" s="847" t="s">
        <v>6346</v>
      </c>
      <c r="P24" s="849" t="s">
        <v>6385</v>
      </c>
      <c r="Q24" s="850">
        <f t="shared" si="0"/>
        <v>-2</v>
      </c>
      <c r="R24" s="850">
        <f t="shared" si="0"/>
        <v>-23.340000000000003</v>
      </c>
      <c r="S24" s="840">
        <f t="shared" si="1"/>
        <v>149</v>
      </c>
      <c r="T24" s="840">
        <f t="shared" si="2"/>
        <v>147</v>
      </c>
      <c r="U24" s="840">
        <f t="shared" si="3"/>
        <v>-2</v>
      </c>
      <c r="V24" s="851">
        <f t="shared" si="4"/>
        <v>0.98657718120805371</v>
      </c>
      <c r="W24" s="800">
        <v>29.31</v>
      </c>
    </row>
    <row r="25" spans="1:23" ht="14.4" customHeight="1" x14ac:dyDescent="0.3">
      <c r="A25" s="856" t="s">
        <v>6386</v>
      </c>
      <c r="B25" s="840">
        <v>51</v>
      </c>
      <c r="C25" s="841">
        <v>615.5</v>
      </c>
      <c r="D25" s="810">
        <v>13</v>
      </c>
      <c r="E25" s="844">
        <v>57</v>
      </c>
      <c r="F25" s="845">
        <v>699.17</v>
      </c>
      <c r="G25" s="801">
        <v>15.2</v>
      </c>
      <c r="H25" s="847">
        <v>9</v>
      </c>
      <c r="I25" s="843">
        <v>116.46</v>
      </c>
      <c r="J25" s="798">
        <v>16.2</v>
      </c>
      <c r="K25" s="846">
        <v>12.28</v>
      </c>
      <c r="L25" s="847">
        <v>6</v>
      </c>
      <c r="M25" s="847">
        <v>52</v>
      </c>
      <c r="N25" s="848">
        <v>17.27</v>
      </c>
      <c r="O25" s="847" t="s">
        <v>6346</v>
      </c>
      <c r="P25" s="849" t="s">
        <v>6387</v>
      </c>
      <c r="Q25" s="850">
        <f t="shared" si="0"/>
        <v>-42</v>
      </c>
      <c r="R25" s="850">
        <f t="shared" si="0"/>
        <v>-499.04</v>
      </c>
      <c r="S25" s="840">
        <f t="shared" si="1"/>
        <v>155.43</v>
      </c>
      <c r="T25" s="840">
        <f t="shared" si="2"/>
        <v>145.79999999999998</v>
      </c>
      <c r="U25" s="840">
        <f t="shared" si="3"/>
        <v>-9.6300000000000239</v>
      </c>
      <c r="V25" s="851">
        <f t="shared" si="4"/>
        <v>0.93804284887087419</v>
      </c>
      <c r="W25" s="800">
        <v>14.93</v>
      </c>
    </row>
    <row r="26" spans="1:23" ht="14.4" customHeight="1" x14ac:dyDescent="0.3">
      <c r="A26" s="855" t="s">
        <v>6388</v>
      </c>
      <c r="B26" s="804">
        <v>95</v>
      </c>
      <c r="C26" s="805">
        <v>908.32</v>
      </c>
      <c r="D26" s="806">
        <v>10.4</v>
      </c>
      <c r="E26" s="785">
        <v>99</v>
      </c>
      <c r="F26" s="786">
        <v>944.33</v>
      </c>
      <c r="G26" s="787">
        <v>9.6999999999999993</v>
      </c>
      <c r="H26" s="788">
        <v>139</v>
      </c>
      <c r="I26" s="789">
        <v>1325.88</v>
      </c>
      <c r="J26" s="790">
        <v>9.6</v>
      </c>
      <c r="K26" s="791">
        <v>9.5399999999999991</v>
      </c>
      <c r="L26" s="788">
        <v>3</v>
      </c>
      <c r="M26" s="788">
        <v>31</v>
      </c>
      <c r="N26" s="792">
        <v>10.38</v>
      </c>
      <c r="O26" s="788" t="s">
        <v>6346</v>
      </c>
      <c r="P26" s="807" t="s">
        <v>6389</v>
      </c>
      <c r="Q26" s="793">
        <f t="shared" si="0"/>
        <v>44</v>
      </c>
      <c r="R26" s="793">
        <f t="shared" si="0"/>
        <v>417.56000000000006</v>
      </c>
      <c r="S26" s="804">
        <f t="shared" si="1"/>
        <v>1442.8200000000002</v>
      </c>
      <c r="T26" s="804">
        <f t="shared" si="2"/>
        <v>1334.3999999999999</v>
      </c>
      <c r="U26" s="804">
        <f t="shared" si="3"/>
        <v>-108.4200000000003</v>
      </c>
      <c r="V26" s="808">
        <f t="shared" si="4"/>
        <v>0.92485549132947953</v>
      </c>
      <c r="W26" s="794">
        <v>62.54</v>
      </c>
    </row>
    <row r="27" spans="1:23" ht="14.4" customHeight="1" x14ac:dyDescent="0.3">
      <c r="A27" s="856" t="s">
        <v>6390</v>
      </c>
      <c r="B27" s="840">
        <v>52</v>
      </c>
      <c r="C27" s="841">
        <v>508.89</v>
      </c>
      <c r="D27" s="810">
        <v>12.1</v>
      </c>
      <c r="E27" s="844">
        <v>72</v>
      </c>
      <c r="F27" s="845">
        <v>704.09</v>
      </c>
      <c r="G27" s="801">
        <v>10.8</v>
      </c>
      <c r="H27" s="847">
        <v>22</v>
      </c>
      <c r="I27" s="843">
        <v>223.2</v>
      </c>
      <c r="J27" s="799">
        <v>14.1</v>
      </c>
      <c r="K27" s="846">
        <v>9.8000000000000007</v>
      </c>
      <c r="L27" s="847">
        <v>4</v>
      </c>
      <c r="M27" s="847">
        <v>34</v>
      </c>
      <c r="N27" s="848">
        <v>11.24</v>
      </c>
      <c r="O27" s="847" t="s">
        <v>6346</v>
      </c>
      <c r="P27" s="849" t="s">
        <v>6391</v>
      </c>
      <c r="Q27" s="850">
        <f t="shared" si="0"/>
        <v>-30</v>
      </c>
      <c r="R27" s="850">
        <f t="shared" si="0"/>
        <v>-285.69</v>
      </c>
      <c r="S27" s="840">
        <f t="shared" si="1"/>
        <v>247.28</v>
      </c>
      <c r="T27" s="840">
        <f t="shared" si="2"/>
        <v>310.2</v>
      </c>
      <c r="U27" s="840">
        <f t="shared" si="3"/>
        <v>62.919999999999987</v>
      </c>
      <c r="V27" s="851">
        <f t="shared" si="4"/>
        <v>1.2544483985765125</v>
      </c>
      <c r="W27" s="800">
        <v>84.84</v>
      </c>
    </row>
    <row r="28" spans="1:23" ht="14.4" customHeight="1" x14ac:dyDescent="0.3">
      <c r="A28" s="856" t="s">
        <v>6392</v>
      </c>
      <c r="B28" s="840">
        <v>26</v>
      </c>
      <c r="C28" s="841">
        <v>285.95999999999998</v>
      </c>
      <c r="D28" s="810">
        <v>13.4</v>
      </c>
      <c r="E28" s="844">
        <v>26</v>
      </c>
      <c r="F28" s="845">
        <v>279.17</v>
      </c>
      <c r="G28" s="801">
        <v>13.7</v>
      </c>
      <c r="H28" s="847">
        <v>19</v>
      </c>
      <c r="I28" s="843">
        <v>212.75</v>
      </c>
      <c r="J28" s="799">
        <v>15.9</v>
      </c>
      <c r="K28" s="846">
        <v>11</v>
      </c>
      <c r="L28" s="847">
        <v>4</v>
      </c>
      <c r="M28" s="847">
        <v>39</v>
      </c>
      <c r="N28" s="848">
        <v>13.12</v>
      </c>
      <c r="O28" s="847" t="s">
        <v>6346</v>
      </c>
      <c r="P28" s="849" t="s">
        <v>6393</v>
      </c>
      <c r="Q28" s="850">
        <f t="shared" si="0"/>
        <v>-7</v>
      </c>
      <c r="R28" s="850">
        <f t="shared" si="0"/>
        <v>-73.20999999999998</v>
      </c>
      <c r="S28" s="840">
        <f t="shared" si="1"/>
        <v>249.27999999999997</v>
      </c>
      <c r="T28" s="840">
        <f t="shared" si="2"/>
        <v>302.10000000000002</v>
      </c>
      <c r="U28" s="840">
        <f t="shared" si="3"/>
        <v>52.82000000000005</v>
      </c>
      <c r="V28" s="851">
        <f t="shared" si="4"/>
        <v>1.2118902439024393</v>
      </c>
      <c r="W28" s="800">
        <v>106.02</v>
      </c>
    </row>
    <row r="29" spans="1:23" ht="14.4" customHeight="1" x14ac:dyDescent="0.3">
      <c r="A29" s="855" t="s">
        <v>6394</v>
      </c>
      <c r="B29" s="804"/>
      <c r="C29" s="805"/>
      <c r="D29" s="806"/>
      <c r="E29" s="809">
        <v>1</v>
      </c>
      <c r="F29" s="789">
        <v>6.08</v>
      </c>
      <c r="G29" s="790">
        <v>10</v>
      </c>
      <c r="H29" s="785"/>
      <c r="I29" s="786"/>
      <c r="J29" s="787"/>
      <c r="K29" s="791">
        <v>4.6399999999999997</v>
      </c>
      <c r="L29" s="788">
        <v>4</v>
      </c>
      <c r="M29" s="788">
        <v>35</v>
      </c>
      <c r="N29" s="792">
        <v>11.72</v>
      </c>
      <c r="O29" s="788" t="s">
        <v>6346</v>
      </c>
      <c r="P29" s="807" t="s">
        <v>6395</v>
      </c>
      <c r="Q29" s="793">
        <f t="shared" si="0"/>
        <v>0</v>
      </c>
      <c r="R29" s="793">
        <f t="shared" si="0"/>
        <v>0</v>
      </c>
      <c r="S29" s="804" t="str">
        <f t="shared" si="1"/>
        <v/>
      </c>
      <c r="T29" s="804" t="str">
        <f t="shared" si="2"/>
        <v/>
      </c>
      <c r="U29" s="804" t="str">
        <f t="shared" si="3"/>
        <v/>
      </c>
      <c r="V29" s="808" t="str">
        <f t="shared" si="4"/>
        <v/>
      </c>
      <c r="W29" s="794"/>
    </row>
    <row r="30" spans="1:23" ht="14.4" customHeight="1" x14ac:dyDescent="0.3">
      <c r="A30" s="856" t="s">
        <v>6396</v>
      </c>
      <c r="B30" s="840"/>
      <c r="C30" s="841"/>
      <c r="D30" s="810"/>
      <c r="E30" s="842"/>
      <c r="F30" s="843"/>
      <c r="G30" s="798"/>
      <c r="H30" s="844">
        <v>1</v>
      </c>
      <c r="I30" s="845">
        <v>9.33</v>
      </c>
      <c r="J30" s="801">
        <v>8</v>
      </c>
      <c r="K30" s="846">
        <v>8.16</v>
      </c>
      <c r="L30" s="847">
        <v>5</v>
      </c>
      <c r="M30" s="847">
        <v>47</v>
      </c>
      <c r="N30" s="848">
        <v>15.54</v>
      </c>
      <c r="O30" s="847" t="s">
        <v>6346</v>
      </c>
      <c r="P30" s="849" t="s">
        <v>6397</v>
      </c>
      <c r="Q30" s="850">
        <f t="shared" si="0"/>
        <v>1</v>
      </c>
      <c r="R30" s="850">
        <f t="shared" si="0"/>
        <v>9.33</v>
      </c>
      <c r="S30" s="840">
        <f t="shared" si="1"/>
        <v>15.54</v>
      </c>
      <c r="T30" s="840">
        <f t="shared" si="2"/>
        <v>8</v>
      </c>
      <c r="U30" s="840">
        <f t="shared" si="3"/>
        <v>-7.5399999999999991</v>
      </c>
      <c r="V30" s="851">
        <f t="shared" si="4"/>
        <v>0.51480051480051481</v>
      </c>
      <c r="W30" s="800"/>
    </row>
    <row r="31" spans="1:23" ht="14.4" customHeight="1" x14ac:dyDescent="0.3">
      <c r="A31" s="855" t="s">
        <v>6398</v>
      </c>
      <c r="B31" s="804"/>
      <c r="C31" s="805"/>
      <c r="D31" s="806"/>
      <c r="E31" s="785"/>
      <c r="F31" s="786"/>
      <c r="G31" s="787"/>
      <c r="H31" s="788">
        <v>1</v>
      </c>
      <c r="I31" s="789">
        <v>4.3099999999999996</v>
      </c>
      <c r="J31" s="802">
        <v>7</v>
      </c>
      <c r="K31" s="791">
        <v>4.3099999999999996</v>
      </c>
      <c r="L31" s="788">
        <v>2</v>
      </c>
      <c r="M31" s="788">
        <v>15</v>
      </c>
      <c r="N31" s="792">
        <v>5.05</v>
      </c>
      <c r="O31" s="788" t="s">
        <v>5462</v>
      </c>
      <c r="P31" s="807" t="s">
        <v>6399</v>
      </c>
      <c r="Q31" s="793">
        <f t="shared" si="0"/>
        <v>1</v>
      </c>
      <c r="R31" s="793">
        <f t="shared" si="0"/>
        <v>4.3099999999999996</v>
      </c>
      <c r="S31" s="804">
        <f t="shared" si="1"/>
        <v>5.05</v>
      </c>
      <c r="T31" s="804">
        <f t="shared" si="2"/>
        <v>7</v>
      </c>
      <c r="U31" s="804">
        <f t="shared" si="3"/>
        <v>1.9500000000000002</v>
      </c>
      <c r="V31" s="808">
        <f t="shared" si="4"/>
        <v>1.3861386138613863</v>
      </c>
      <c r="W31" s="794">
        <v>1.95</v>
      </c>
    </row>
    <row r="32" spans="1:23" ht="14.4" customHeight="1" x14ac:dyDescent="0.3">
      <c r="A32" s="856" t="s">
        <v>6400</v>
      </c>
      <c r="B32" s="840">
        <v>2</v>
      </c>
      <c r="C32" s="841">
        <v>9.1199999999999992</v>
      </c>
      <c r="D32" s="810">
        <v>16</v>
      </c>
      <c r="E32" s="844">
        <v>5</v>
      </c>
      <c r="F32" s="845">
        <v>22.9</v>
      </c>
      <c r="G32" s="801">
        <v>14.2</v>
      </c>
      <c r="H32" s="847">
        <v>2</v>
      </c>
      <c r="I32" s="843">
        <v>9.1999999999999993</v>
      </c>
      <c r="J32" s="799">
        <v>14.5</v>
      </c>
      <c r="K32" s="846">
        <v>4.5599999999999996</v>
      </c>
      <c r="L32" s="847">
        <v>3</v>
      </c>
      <c r="M32" s="847">
        <v>23</v>
      </c>
      <c r="N32" s="848">
        <v>7.66</v>
      </c>
      <c r="O32" s="847" t="s">
        <v>5462</v>
      </c>
      <c r="P32" s="849" t="s">
        <v>6401</v>
      </c>
      <c r="Q32" s="850">
        <f t="shared" si="0"/>
        <v>0</v>
      </c>
      <c r="R32" s="850">
        <f t="shared" si="0"/>
        <v>8.0000000000000071E-2</v>
      </c>
      <c r="S32" s="840">
        <f t="shared" si="1"/>
        <v>15.32</v>
      </c>
      <c r="T32" s="840">
        <f t="shared" si="2"/>
        <v>29</v>
      </c>
      <c r="U32" s="840">
        <f t="shared" si="3"/>
        <v>13.68</v>
      </c>
      <c r="V32" s="851">
        <f t="shared" si="4"/>
        <v>1.8929503916449086</v>
      </c>
      <c r="W32" s="800">
        <v>13.67</v>
      </c>
    </row>
    <row r="33" spans="1:23" ht="14.4" customHeight="1" x14ac:dyDescent="0.3">
      <c r="A33" s="855" t="s">
        <v>6402</v>
      </c>
      <c r="B33" s="804">
        <v>8</v>
      </c>
      <c r="C33" s="805">
        <v>83.91</v>
      </c>
      <c r="D33" s="806">
        <v>7.3</v>
      </c>
      <c r="E33" s="785">
        <v>10</v>
      </c>
      <c r="F33" s="786">
        <v>130.47999999999999</v>
      </c>
      <c r="G33" s="787">
        <v>9.3000000000000007</v>
      </c>
      <c r="H33" s="788">
        <v>6</v>
      </c>
      <c r="I33" s="789">
        <v>65.92</v>
      </c>
      <c r="J33" s="790">
        <v>7.8</v>
      </c>
      <c r="K33" s="791">
        <v>11.48</v>
      </c>
      <c r="L33" s="788">
        <v>5</v>
      </c>
      <c r="M33" s="788">
        <v>47</v>
      </c>
      <c r="N33" s="792">
        <v>15.75</v>
      </c>
      <c r="O33" s="788" t="s">
        <v>6346</v>
      </c>
      <c r="P33" s="807" t="s">
        <v>6403</v>
      </c>
      <c r="Q33" s="793">
        <f t="shared" si="0"/>
        <v>-2</v>
      </c>
      <c r="R33" s="793">
        <f t="shared" si="0"/>
        <v>-17.989999999999995</v>
      </c>
      <c r="S33" s="804">
        <f t="shared" si="1"/>
        <v>94.5</v>
      </c>
      <c r="T33" s="804">
        <f t="shared" si="2"/>
        <v>46.8</v>
      </c>
      <c r="U33" s="804">
        <f t="shared" si="3"/>
        <v>-47.7</v>
      </c>
      <c r="V33" s="808">
        <f t="shared" si="4"/>
        <v>0.4952380952380952</v>
      </c>
      <c r="W33" s="794"/>
    </row>
    <row r="34" spans="1:23" ht="14.4" customHeight="1" x14ac:dyDescent="0.3">
      <c r="A34" s="856" t="s">
        <v>6404</v>
      </c>
      <c r="B34" s="840">
        <v>1</v>
      </c>
      <c r="C34" s="841">
        <v>11.26</v>
      </c>
      <c r="D34" s="810">
        <v>8</v>
      </c>
      <c r="E34" s="844"/>
      <c r="F34" s="845"/>
      <c r="G34" s="801"/>
      <c r="H34" s="847">
        <v>3</v>
      </c>
      <c r="I34" s="843">
        <v>38.71</v>
      </c>
      <c r="J34" s="798">
        <v>7</v>
      </c>
      <c r="K34" s="846">
        <v>13.27</v>
      </c>
      <c r="L34" s="847">
        <v>5</v>
      </c>
      <c r="M34" s="847">
        <v>48</v>
      </c>
      <c r="N34" s="848">
        <v>16.11</v>
      </c>
      <c r="O34" s="847" t="s">
        <v>6346</v>
      </c>
      <c r="P34" s="849" t="s">
        <v>6405</v>
      </c>
      <c r="Q34" s="850">
        <f t="shared" si="0"/>
        <v>2</v>
      </c>
      <c r="R34" s="850">
        <f t="shared" si="0"/>
        <v>27.450000000000003</v>
      </c>
      <c r="S34" s="840">
        <f t="shared" si="1"/>
        <v>48.33</v>
      </c>
      <c r="T34" s="840">
        <f t="shared" si="2"/>
        <v>21</v>
      </c>
      <c r="U34" s="840">
        <f t="shared" si="3"/>
        <v>-27.33</v>
      </c>
      <c r="V34" s="851">
        <f t="shared" si="4"/>
        <v>0.43451272501551835</v>
      </c>
      <c r="W34" s="800"/>
    </row>
    <row r="35" spans="1:23" ht="14.4" customHeight="1" x14ac:dyDescent="0.3">
      <c r="A35" s="855" t="s">
        <v>6406</v>
      </c>
      <c r="B35" s="804">
        <v>1</v>
      </c>
      <c r="C35" s="805">
        <v>2.99</v>
      </c>
      <c r="D35" s="806">
        <v>3</v>
      </c>
      <c r="E35" s="785"/>
      <c r="F35" s="786"/>
      <c r="G35" s="787"/>
      <c r="H35" s="788"/>
      <c r="I35" s="789"/>
      <c r="J35" s="790"/>
      <c r="K35" s="791">
        <v>3.26</v>
      </c>
      <c r="L35" s="788">
        <v>1</v>
      </c>
      <c r="M35" s="788">
        <v>9</v>
      </c>
      <c r="N35" s="792">
        <v>3.12</v>
      </c>
      <c r="O35" s="788" t="s">
        <v>6346</v>
      </c>
      <c r="P35" s="807" t="s">
        <v>6407</v>
      </c>
      <c r="Q35" s="793">
        <f t="shared" si="0"/>
        <v>-1</v>
      </c>
      <c r="R35" s="793">
        <f t="shared" si="0"/>
        <v>-2.99</v>
      </c>
      <c r="S35" s="804" t="str">
        <f t="shared" si="1"/>
        <v/>
      </c>
      <c r="T35" s="804" t="str">
        <f t="shared" si="2"/>
        <v/>
      </c>
      <c r="U35" s="804" t="str">
        <f t="shared" si="3"/>
        <v/>
      </c>
      <c r="V35" s="808" t="str">
        <f t="shared" si="4"/>
        <v/>
      </c>
      <c r="W35" s="794"/>
    </row>
    <row r="36" spans="1:23" ht="14.4" customHeight="1" x14ac:dyDescent="0.3">
      <c r="A36" s="856" t="s">
        <v>6408</v>
      </c>
      <c r="B36" s="840"/>
      <c r="C36" s="841"/>
      <c r="D36" s="810"/>
      <c r="E36" s="844">
        <v>1</v>
      </c>
      <c r="F36" s="845">
        <v>3.97</v>
      </c>
      <c r="G36" s="801">
        <v>9</v>
      </c>
      <c r="H36" s="847"/>
      <c r="I36" s="843"/>
      <c r="J36" s="798"/>
      <c r="K36" s="846">
        <v>3.97</v>
      </c>
      <c r="L36" s="847">
        <v>2</v>
      </c>
      <c r="M36" s="847">
        <v>19</v>
      </c>
      <c r="N36" s="848">
        <v>6.22</v>
      </c>
      <c r="O36" s="847" t="s">
        <v>6346</v>
      </c>
      <c r="P36" s="849" t="s">
        <v>6409</v>
      </c>
      <c r="Q36" s="850">
        <f t="shared" si="0"/>
        <v>0</v>
      </c>
      <c r="R36" s="850">
        <f t="shared" si="0"/>
        <v>0</v>
      </c>
      <c r="S36" s="840" t="str">
        <f t="shared" si="1"/>
        <v/>
      </c>
      <c r="T36" s="840" t="str">
        <f t="shared" si="2"/>
        <v/>
      </c>
      <c r="U36" s="840" t="str">
        <f t="shared" si="3"/>
        <v/>
      </c>
      <c r="V36" s="851" t="str">
        <f t="shared" si="4"/>
        <v/>
      </c>
      <c r="W36" s="800"/>
    </row>
    <row r="37" spans="1:23" ht="14.4" customHeight="1" x14ac:dyDescent="0.3">
      <c r="A37" s="855" t="s">
        <v>6410</v>
      </c>
      <c r="B37" s="804">
        <v>2</v>
      </c>
      <c r="C37" s="805">
        <v>3.46</v>
      </c>
      <c r="D37" s="806">
        <v>18.5</v>
      </c>
      <c r="E37" s="785">
        <v>3</v>
      </c>
      <c r="F37" s="786">
        <v>5.16</v>
      </c>
      <c r="G37" s="787">
        <v>12.3</v>
      </c>
      <c r="H37" s="788"/>
      <c r="I37" s="789"/>
      <c r="J37" s="790"/>
      <c r="K37" s="791">
        <v>1.66</v>
      </c>
      <c r="L37" s="788">
        <v>6</v>
      </c>
      <c r="M37" s="788">
        <v>52</v>
      </c>
      <c r="N37" s="792">
        <v>17.39</v>
      </c>
      <c r="O37" s="788" t="s">
        <v>6346</v>
      </c>
      <c r="P37" s="807" t="s">
        <v>6411</v>
      </c>
      <c r="Q37" s="793">
        <f t="shared" si="0"/>
        <v>-2</v>
      </c>
      <c r="R37" s="793">
        <f t="shared" si="0"/>
        <v>-3.46</v>
      </c>
      <c r="S37" s="804" t="str">
        <f t="shared" si="1"/>
        <v/>
      </c>
      <c r="T37" s="804" t="str">
        <f t="shared" si="2"/>
        <v/>
      </c>
      <c r="U37" s="804" t="str">
        <f t="shared" si="3"/>
        <v/>
      </c>
      <c r="V37" s="808" t="str">
        <f t="shared" si="4"/>
        <v/>
      </c>
      <c r="W37" s="794"/>
    </row>
    <row r="38" spans="1:23" ht="14.4" customHeight="1" x14ac:dyDescent="0.3">
      <c r="A38" s="856" t="s">
        <v>6412</v>
      </c>
      <c r="B38" s="840">
        <v>1</v>
      </c>
      <c r="C38" s="841">
        <v>0.67</v>
      </c>
      <c r="D38" s="810">
        <v>1</v>
      </c>
      <c r="E38" s="844"/>
      <c r="F38" s="845"/>
      <c r="G38" s="801"/>
      <c r="H38" s="847"/>
      <c r="I38" s="843"/>
      <c r="J38" s="798"/>
      <c r="K38" s="846">
        <v>3.33</v>
      </c>
      <c r="L38" s="847">
        <v>8</v>
      </c>
      <c r="M38" s="847">
        <v>68</v>
      </c>
      <c r="N38" s="848">
        <v>22.63</v>
      </c>
      <c r="O38" s="847" t="s">
        <v>6346</v>
      </c>
      <c r="P38" s="849" t="s">
        <v>6413</v>
      </c>
      <c r="Q38" s="850">
        <f t="shared" si="0"/>
        <v>-1</v>
      </c>
      <c r="R38" s="850">
        <f t="shared" si="0"/>
        <v>-0.67</v>
      </c>
      <c r="S38" s="840" t="str">
        <f t="shared" si="1"/>
        <v/>
      </c>
      <c r="T38" s="840" t="str">
        <f t="shared" si="2"/>
        <v/>
      </c>
      <c r="U38" s="840" t="str">
        <f t="shared" si="3"/>
        <v/>
      </c>
      <c r="V38" s="851" t="str">
        <f t="shared" si="4"/>
        <v/>
      </c>
      <c r="W38" s="800"/>
    </row>
    <row r="39" spans="1:23" ht="14.4" customHeight="1" x14ac:dyDescent="0.3">
      <c r="A39" s="855" t="s">
        <v>6414</v>
      </c>
      <c r="B39" s="795">
        <v>1</v>
      </c>
      <c r="C39" s="796">
        <v>4.46</v>
      </c>
      <c r="D39" s="797">
        <v>3</v>
      </c>
      <c r="E39" s="809"/>
      <c r="F39" s="789"/>
      <c r="G39" s="790"/>
      <c r="H39" s="788"/>
      <c r="I39" s="789"/>
      <c r="J39" s="790"/>
      <c r="K39" s="791">
        <v>4.46</v>
      </c>
      <c r="L39" s="788">
        <v>1</v>
      </c>
      <c r="M39" s="788">
        <v>9</v>
      </c>
      <c r="N39" s="792">
        <v>3.15</v>
      </c>
      <c r="O39" s="788" t="s">
        <v>6346</v>
      </c>
      <c r="P39" s="807" t="s">
        <v>6415</v>
      </c>
      <c r="Q39" s="793">
        <f t="shared" si="0"/>
        <v>-1</v>
      </c>
      <c r="R39" s="793">
        <f t="shared" si="0"/>
        <v>-4.46</v>
      </c>
      <c r="S39" s="804" t="str">
        <f t="shared" si="1"/>
        <v/>
      </c>
      <c r="T39" s="804" t="str">
        <f t="shared" si="2"/>
        <v/>
      </c>
      <c r="U39" s="804" t="str">
        <f t="shared" si="3"/>
        <v/>
      </c>
      <c r="V39" s="808" t="str">
        <f t="shared" si="4"/>
        <v/>
      </c>
      <c r="W39" s="794"/>
    </row>
    <row r="40" spans="1:23" ht="14.4" customHeight="1" x14ac:dyDescent="0.3">
      <c r="A40" s="855" t="s">
        <v>6416</v>
      </c>
      <c r="B40" s="804"/>
      <c r="C40" s="805"/>
      <c r="D40" s="806"/>
      <c r="E40" s="809"/>
      <c r="F40" s="789"/>
      <c r="G40" s="790"/>
      <c r="H40" s="785">
        <v>1</v>
      </c>
      <c r="I40" s="786">
        <v>1.32</v>
      </c>
      <c r="J40" s="802">
        <v>11</v>
      </c>
      <c r="K40" s="791">
        <v>1.32</v>
      </c>
      <c r="L40" s="788">
        <v>2</v>
      </c>
      <c r="M40" s="788">
        <v>19</v>
      </c>
      <c r="N40" s="792">
        <v>6.46</v>
      </c>
      <c r="O40" s="788" t="s">
        <v>6346</v>
      </c>
      <c r="P40" s="807" t="s">
        <v>6417</v>
      </c>
      <c r="Q40" s="793">
        <f t="shared" si="0"/>
        <v>1</v>
      </c>
      <c r="R40" s="793">
        <f t="shared" si="0"/>
        <v>1.32</v>
      </c>
      <c r="S40" s="804">
        <f t="shared" si="1"/>
        <v>6.46</v>
      </c>
      <c r="T40" s="804">
        <f t="shared" si="2"/>
        <v>11</v>
      </c>
      <c r="U40" s="804">
        <f t="shared" si="3"/>
        <v>4.54</v>
      </c>
      <c r="V40" s="808">
        <f t="shared" si="4"/>
        <v>1.7027863777089782</v>
      </c>
      <c r="W40" s="794">
        <v>4.54</v>
      </c>
    </row>
    <row r="41" spans="1:23" ht="14.4" customHeight="1" x14ac:dyDescent="0.3">
      <c r="A41" s="856" t="s">
        <v>6418</v>
      </c>
      <c r="B41" s="840"/>
      <c r="C41" s="841"/>
      <c r="D41" s="810"/>
      <c r="E41" s="842"/>
      <c r="F41" s="843"/>
      <c r="G41" s="798"/>
      <c r="H41" s="844">
        <v>1</v>
      </c>
      <c r="I41" s="845">
        <v>1.81</v>
      </c>
      <c r="J41" s="799">
        <v>25</v>
      </c>
      <c r="K41" s="846">
        <v>1.81</v>
      </c>
      <c r="L41" s="847">
        <v>3</v>
      </c>
      <c r="M41" s="847">
        <v>25</v>
      </c>
      <c r="N41" s="848">
        <v>8.42</v>
      </c>
      <c r="O41" s="847" t="s">
        <v>6346</v>
      </c>
      <c r="P41" s="849" t="s">
        <v>6419</v>
      </c>
      <c r="Q41" s="850">
        <f t="shared" si="0"/>
        <v>1</v>
      </c>
      <c r="R41" s="850">
        <f t="shared" si="0"/>
        <v>1.81</v>
      </c>
      <c r="S41" s="840">
        <f t="shared" si="1"/>
        <v>8.42</v>
      </c>
      <c r="T41" s="840">
        <f t="shared" si="2"/>
        <v>25</v>
      </c>
      <c r="U41" s="840">
        <f t="shared" si="3"/>
        <v>16.579999999999998</v>
      </c>
      <c r="V41" s="851">
        <f t="shared" si="4"/>
        <v>2.9691211401425179</v>
      </c>
      <c r="W41" s="800">
        <v>16.579999999999998</v>
      </c>
    </row>
    <row r="42" spans="1:23" ht="14.4" customHeight="1" x14ac:dyDescent="0.3">
      <c r="A42" s="855" t="s">
        <v>6420</v>
      </c>
      <c r="B42" s="804"/>
      <c r="C42" s="805"/>
      <c r="D42" s="806"/>
      <c r="E42" s="785">
        <v>1</v>
      </c>
      <c r="F42" s="786">
        <v>0.62</v>
      </c>
      <c r="G42" s="787">
        <v>3</v>
      </c>
      <c r="H42" s="788"/>
      <c r="I42" s="789"/>
      <c r="J42" s="790"/>
      <c r="K42" s="791">
        <v>0.56000000000000005</v>
      </c>
      <c r="L42" s="788">
        <v>1</v>
      </c>
      <c r="M42" s="788">
        <v>7</v>
      </c>
      <c r="N42" s="792">
        <v>2.4900000000000002</v>
      </c>
      <c r="O42" s="788" t="s">
        <v>6346</v>
      </c>
      <c r="P42" s="807" t="s">
        <v>6421</v>
      </c>
      <c r="Q42" s="793">
        <f t="shared" si="0"/>
        <v>0</v>
      </c>
      <c r="R42" s="793">
        <f t="shared" si="0"/>
        <v>0</v>
      </c>
      <c r="S42" s="804" t="str">
        <f t="shared" si="1"/>
        <v/>
      </c>
      <c r="T42" s="804" t="str">
        <f t="shared" si="2"/>
        <v/>
      </c>
      <c r="U42" s="804" t="str">
        <f t="shared" si="3"/>
        <v/>
      </c>
      <c r="V42" s="808" t="str">
        <f t="shared" si="4"/>
        <v/>
      </c>
      <c r="W42" s="794"/>
    </row>
    <row r="43" spans="1:23" ht="14.4" customHeight="1" x14ac:dyDescent="0.3">
      <c r="A43" s="856" t="s">
        <v>6422</v>
      </c>
      <c r="B43" s="840">
        <v>1</v>
      </c>
      <c r="C43" s="841">
        <v>0.81</v>
      </c>
      <c r="D43" s="810">
        <v>13</v>
      </c>
      <c r="E43" s="844"/>
      <c r="F43" s="845"/>
      <c r="G43" s="801"/>
      <c r="H43" s="847"/>
      <c r="I43" s="843"/>
      <c r="J43" s="798"/>
      <c r="K43" s="846">
        <v>0.81</v>
      </c>
      <c r="L43" s="847">
        <v>1</v>
      </c>
      <c r="M43" s="847">
        <v>13</v>
      </c>
      <c r="N43" s="848">
        <v>4.2</v>
      </c>
      <c r="O43" s="847" t="s">
        <v>6346</v>
      </c>
      <c r="P43" s="849" t="s">
        <v>6423</v>
      </c>
      <c r="Q43" s="850">
        <f t="shared" si="0"/>
        <v>-1</v>
      </c>
      <c r="R43" s="850">
        <f t="shared" si="0"/>
        <v>-0.81</v>
      </c>
      <c r="S43" s="840" t="str">
        <f t="shared" si="1"/>
        <v/>
      </c>
      <c r="T43" s="840" t="str">
        <f t="shared" si="2"/>
        <v/>
      </c>
      <c r="U43" s="840" t="str">
        <f t="shared" si="3"/>
        <v/>
      </c>
      <c r="V43" s="851" t="str">
        <f t="shared" si="4"/>
        <v/>
      </c>
      <c r="W43" s="800"/>
    </row>
    <row r="44" spans="1:23" ht="14.4" customHeight="1" x14ac:dyDescent="0.3">
      <c r="A44" s="856" t="s">
        <v>6424</v>
      </c>
      <c r="B44" s="840"/>
      <c r="C44" s="841"/>
      <c r="D44" s="810"/>
      <c r="E44" s="844">
        <v>1</v>
      </c>
      <c r="F44" s="845">
        <v>0.95</v>
      </c>
      <c r="G44" s="801">
        <v>8</v>
      </c>
      <c r="H44" s="847"/>
      <c r="I44" s="843"/>
      <c r="J44" s="798"/>
      <c r="K44" s="846">
        <v>0.95</v>
      </c>
      <c r="L44" s="847">
        <v>2</v>
      </c>
      <c r="M44" s="847">
        <v>15</v>
      </c>
      <c r="N44" s="848">
        <v>4.92</v>
      </c>
      <c r="O44" s="847" t="s">
        <v>6346</v>
      </c>
      <c r="P44" s="849" t="s">
        <v>6425</v>
      </c>
      <c r="Q44" s="850">
        <f t="shared" si="0"/>
        <v>0</v>
      </c>
      <c r="R44" s="850">
        <f t="shared" si="0"/>
        <v>0</v>
      </c>
      <c r="S44" s="840" t="str">
        <f t="shared" si="1"/>
        <v/>
      </c>
      <c r="T44" s="840" t="str">
        <f t="shared" si="2"/>
        <v/>
      </c>
      <c r="U44" s="840" t="str">
        <f t="shared" si="3"/>
        <v/>
      </c>
      <c r="V44" s="851" t="str">
        <f t="shared" si="4"/>
        <v/>
      </c>
      <c r="W44" s="800"/>
    </row>
    <row r="45" spans="1:23" ht="14.4" customHeight="1" x14ac:dyDescent="0.3">
      <c r="A45" s="855" t="s">
        <v>6426</v>
      </c>
      <c r="B45" s="804">
        <v>3</v>
      </c>
      <c r="C45" s="805">
        <v>2.3199999999999998</v>
      </c>
      <c r="D45" s="806">
        <v>5.3</v>
      </c>
      <c r="E45" s="785">
        <v>2</v>
      </c>
      <c r="F45" s="786">
        <v>1.48</v>
      </c>
      <c r="G45" s="787">
        <v>2</v>
      </c>
      <c r="H45" s="788">
        <v>1</v>
      </c>
      <c r="I45" s="789">
        <v>0.74</v>
      </c>
      <c r="J45" s="790">
        <v>2</v>
      </c>
      <c r="K45" s="791">
        <v>0.74</v>
      </c>
      <c r="L45" s="788">
        <v>1</v>
      </c>
      <c r="M45" s="788">
        <v>11</v>
      </c>
      <c r="N45" s="792">
        <v>3.52</v>
      </c>
      <c r="O45" s="788" t="s">
        <v>6346</v>
      </c>
      <c r="P45" s="807" t="s">
        <v>6427</v>
      </c>
      <c r="Q45" s="793">
        <f t="shared" si="0"/>
        <v>-2</v>
      </c>
      <c r="R45" s="793">
        <f t="shared" si="0"/>
        <v>-1.5799999999999998</v>
      </c>
      <c r="S45" s="804">
        <f t="shared" si="1"/>
        <v>3.52</v>
      </c>
      <c r="T45" s="804">
        <f t="shared" si="2"/>
        <v>2</v>
      </c>
      <c r="U45" s="804">
        <f t="shared" si="3"/>
        <v>-1.52</v>
      </c>
      <c r="V45" s="808">
        <f t="shared" si="4"/>
        <v>0.56818181818181823</v>
      </c>
      <c r="W45" s="794"/>
    </row>
    <row r="46" spans="1:23" ht="14.4" customHeight="1" x14ac:dyDescent="0.3">
      <c r="A46" s="856" t="s">
        <v>6428</v>
      </c>
      <c r="B46" s="840">
        <v>3</v>
      </c>
      <c r="C46" s="841">
        <v>3.18</v>
      </c>
      <c r="D46" s="810">
        <v>8.3000000000000007</v>
      </c>
      <c r="E46" s="844">
        <v>3</v>
      </c>
      <c r="F46" s="845">
        <v>3.18</v>
      </c>
      <c r="G46" s="801">
        <v>6.7</v>
      </c>
      <c r="H46" s="847">
        <v>2</v>
      </c>
      <c r="I46" s="843">
        <v>2.12</v>
      </c>
      <c r="J46" s="798">
        <v>5</v>
      </c>
      <c r="K46" s="846">
        <v>1.06</v>
      </c>
      <c r="L46" s="847">
        <v>2</v>
      </c>
      <c r="M46" s="847">
        <v>17</v>
      </c>
      <c r="N46" s="848">
        <v>5.72</v>
      </c>
      <c r="O46" s="847" t="s">
        <v>6346</v>
      </c>
      <c r="P46" s="849" t="s">
        <v>6429</v>
      </c>
      <c r="Q46" s="850">
        <f t="shared" si="0"/>
        <v>-1</v>
      </c>
      <c r="R46" s="850">
        <f t="shared" si="0"/>
        <v>-1.06</v>
      </c>
      <c r="S46" s="840">
        <f t="shared" si="1"/>
        <v>11.44</v>
      </c>
      <c r="T46" s="840">
        <f t="shared" si="2"/>
        <v>10</v>
      </c>
      <c r="U46" s="840">
        <f t="shared" si="3"/>
        <v>-1.4399999999999995</v>
      </c>
      <c r="V46" s="851">
        <f t="shared" si="4"/>
        <v>0.87412587412587417</v>
      </c>
      <c r="W46" s="800">
        <v>2.2799999999999998</v>
      </c>
    </row>
    <row r="47" spans="1:23" ht="14.4" customHeight="1" x14ac:dyDescent="0.3">
      <c r="A47" s="856" t="s">
        <v>6430</v>
      </c>
      <c r="B47" s="840">
        <v>1</v>
      </c>
      <c r="C47" s="841">
        <v>1.36</v>
      </c>
      <c r="D47" s="810">
        <v>3</v>
      </c>
      <c r="E47" s="844">
        <v>2</v>
      </c>
      <c r="F47" s="845">
        <v>4.29</v>
      </c>
      <c r="G47" s="801">
        <v>25.5</v>
      </c>
      <c r="H47" s="847"/>
      <c r="I47" s="843"/>
      <c r="J47" s="798"/>
      <c r="K47" s="846">
        <v>1.36</v>
      </c>
      <c r="L47" s="847">
        <v>2</v>
      </c>
      <c r="M47" s="847">
        <v>22</v>
      </c>
      <c r="N47" s="848">
        <v>7.36</v>
      </c>
      <c r="O47" s="847" t="s">
        <v>6346</v>
      </c>
      <c r="P47" s="849" t="s">
        <v>6431</v>
      </c>
      <c r="Q47" s="850">
        <f t="shared" si="0"/>
        <v>-1</v>
      </c>
      <c r="R47" s="850">
        <f t="shared" si="0"/>
        <v>-1.36</v>
      </c>
      <c r="S47" s="840" t="str">
        <f t="shared" si="1"/>
        <v/>
      </c>
      <c r="T47" s="840" t="str">
        <f t="shared" si="2"/>
        <v/>
      </c>
      <c r="U47" s="840" t="str">
        <f t="shared" si="3"/>
        <v/>
      </c>
      <c r="V47" s="851" t="str">
        <f t="shared" si="4"/>
        <v/>
      </c>
      <c r="W47" s="800"/>
    </row>
    <row r="48" spans="1:23" ht="14.4" customHeight="1" x14ac:dyDescent="0.3">
      <c r="A48" s="855" t="s">
        <v>6432</v>
      </c>
      <c r="B48" s="804"/>
      <c r="C48" s="805"/>
      <c r="D48" s="806"/>
      <c r="E48" s="785">
        <v>1</v>
      </c>
      <c r="F48" s="786">
        <v>0.77</v>
      </c>
      <c r="G48" s="787">
        <v>20</v>
      </c>
      <c r="H48" s="788"/>
      <c r="I48" s="789"/>
      <c r="J48" s="790"/>
      <c r="K48" s="791">
        <v>0.77</v>
      </c>
      <c r="L48" s="788">
        <v>3</v>
      </c>
      <c r="M48" s="788">
        <v>24</v>
      </c>
      <c r="N48" s="792">
        <v>7.94</v>
      </c>
      <c r="O48" s="788" t="s">
        <v>6346</v>
      </c>
      <c r="P48" s="807" t="s">
        <v>6433</v>
      </c>
      <c r="Q48" s="793">
        <f t="shared" si="0"/>
        <v>0</v>
      </c>
      <c r="R48" s="793">
        <f t="shared" si="0"/>
        <v>0</v>
      </c>
      <c r="S48" s="804" t="str">
        <f t="shared" si="1"/>
        <v/>
      </c>
      <c r="T48" s="804" t="str">
        <f t="shared" si="2"/>
        <v/>
      </c>
      <c r="U48" s="804" t="str">
        <f t="shared" si="3"/>
        <v/>
      </c>
      <c r="V48" s="808" t="str">
        <f t="shared" si="4"/>
        <v/>
      </c>
      <c r="W48" s="794"/>
    </row>
    <row r="49" spans="1:23" ht="14.4" customHeight="1" x14ac:dyDescent="0.3">
      <c r="A49" s="855" t="s">
        <v>6434</v>
      </c>
      <c r="B49" s="795">
        <v>1</v>
      </c>
      <c r="C49" s="796">
        <v>1.27</v>
      </c>
      <c r="D49" s="797">
        <v>5</v>
      </c>
      <c r="E49" s="809"/>
      <c r="F49" s="789"/>
      <c r="G49" s="790"/>
      <c r="H49" s="788"/>
      <c r="I49" s="789"/>
      <c r="J49" s="790"/>
      <c r="K49" s="791">
        <v>1.27</v>
      </c>
      <c r="L49" s="788">
        <v>5</v>
      </c>
      <c r="M49" s="788">
        <v>47</v>
      </c>
      <c r="N49" s="792">
        <v>15.55</v>
      </c>
      <c r="O49" s="788" t="s">
        <v>6346</v>
      </c>
      <c r="P49" s="807" t="s">
        <v>6435</v>
      </c>
      <c r="Q49" s="793">
        <f t="shared" si="0"/>
        <v>-1</v>
      </c>
      <c r="R49" s="793">
        <f t="shared" si="0"/>
        <v>-1.27</v>
      </c>
      <c r="S49" s="804" t="str">
        <f t="shared" si="1"/>
        <v/>
      </c>
      <c r="T49" s="804" t="str">
        <f t="shared" si="2"/>
        <v/>
      </c>
      <c r="U49" s="804" t="str">
        <f t="shared" si="3"/>
        <v/>
      </c>
      <c r="V49" s="808" t="str">
        <f t="shared" si="4"/>
        <v/>
      </c>
      <c r="W49" s="794"/>
    </row>
    <row r="50" spans="1:23" ht="14.4" customHeight="1" x14ac:dyDescent="0.3">
      <c r="A50" s="856" t="s">
        <v>6436</v>
      </c>
      <c r="B50" s="852">
        <v>1</v>
      </c>
      <c r="C50" s="853">
        <v>1.35</v>
      </c>
      <c r="D50" s="803">
        <v>4</v>
      </c>
      <c r="E50" s="842"/>
      <c r="F50" s="843"/>
      <c r="G50" s="798"/>
      <c r="H50" s="847"/>
      <c r="I50" s="843"/>
      <c r="J50" s="798"/>
      <c r="K50" s="846">
        <v>2.14</v>
      </c>
      <c r="L50" s="847">
        <v>7</v>
      </c>
      <c r="M50" s="847">
        <v>64</v>
      </c>
      <c r="N50" s="848">
        <v>21.19</v>
      </c>
      <c r="O50" s="847" t="s">
        <v>6346</v>
      </c>
      <c r="P50" s="849" t="s">
        <v>6437</v>
      </c>
      <c r="Q50" s="850">
        <f t="shared" si="0"/>
        <v>-1</v>
      </c>
      <c r="R50" s="850">
        <f t="shared" si="0"/>
        <v>-1.35</v>
      </c>
      <c r="S50" s="840" t="str">
        <f t="shared" si="1"/>
        <v/>
      </c>
      <c r="T50" s="840" t="str">
        <f t="shared" si="2"/>
        <v/>
      </c>
      <c r="U50" s="840" t="str">
        <f t="shared" si="3"/>
        <v/>
      </c>
      <c r="V50" s="851" t="str">
        <f t="shared" si="4"/>
        <v/>
      </c>
      <c r="W50" s="800"/>
    </row>
    <row r="51" spans="1:23" ht="14.4" customHeight="1" x14ac:dyDescent="0.3">
      <c r="A51" s="855" t="s">
        <v>6438</v>
      </c>
      <c r="B51" s="804"/>
      <c r="C51" s="805"/>
      <c r="D51" s="806"/>
      <c r="E51" s="809"/>
      <c r="F51" s="789"/>
      <c r="G51" s="790"/>
      <c r="H51" s="785">
        <v>2</v>
      </c>
      <c r="I51" s="786">
        <v>1.04</v>
      </c>
      <c r="J51" s="787">
        <v>2.5</v>
      </c>
      <c r="K51" s="791">
        <v>0.62</v>
      </c>
      <c r="L51" s="788">
        <v>3</v>
      </c>
      <c r="M51" s="788">
        <v>27</v>
      </c>
      <c r="N51" s="792">
        <v>9.1199999999999992</v>
      </c>
      <c r="O51" s="788" t="s">
        <v>6346</v>
      </c>
      <c r="P51" s="807" t="s">
        <v>6439</v>
      </c>
      <c r="Q51" s="793">
        <f t="shared" si="0"/>
        <v>2</v>
      </c>
      <c r="R51" s="793">
        <f t="shared" si="0"/>
        <v>1.04</v>
      </c>
      <c r="S51" s="804">
        <f t="shared" si="1"/>
        <v>18.239999999999998</v>
      </c>
      <c r="T51" s="804">
        <f t="shared" si="2"/>
        <v>5</v>
      </c>
      <c r="U51" s="804">
        <f t="shared" si="3"/>
        <v>-13.239999999999998</v>
      </c>
      <c r="V51" s="808">
        <f t="shared" si="4"/>
        <v>0.27412280701754388</v>
      </c>
      <c r="W51" s="794"/>
    </row>
    <row r="52" spans="1:23" ht="14.4" customHeight="1" x14ac:dyDescent="0.3">
      <c r="A52" s="856" t="s">
        <v>6440</v>
      </c>
      <c r="B52" s="840"/>
      <c r="C52" s="841"/>
      <c r="D52" s="810"/>
      <c r="E52" s="842">
        <v>1</v>
      </c>
      <c r="F52" s="843">
        <v>0.71</v>
      </c>
      <c r="G52" s="798">
        <v>3</v>
      </c>
      <c r="H52" s="844"/>
      <c r="I52" s="845"/>
      <c r="J52" s="801"/>
      <c r="K52" s="846">
        <v>0.71</v>
      </c>
      <c r="L52" s="847">
        <v>3</v>
      </c>
      <c r="M52" s="847">
        <v>31</v>
      </c>
      <c r="N52" s="848">
        <v>10.24</v>
      </c>
      <c r="O52" s="847" t="s">
        <v>6346</v>
      </c>
      <c r="P52" s="849" t="s">
        <v>6441</v>
      </c>
      <c r="Q52" s="850">
        <f t="shared" si="0"/>
        <v>0</v>
      </c>
      <c r="R52" s="850">
        <f t="shared" si="0"/>
        <v>0</v>
      </c>
      <c r="S52" s="840" t="str">
        <f t="shared" si="1"/>
        <v/>
      </c>
      <c r="T52" s="840" t="str">
        <f t="shared" si="2"/>
        <v/>
      </c>
      <c r="U52" s="840" t="str">
        <f t="shared" si="3"/>
        <v/>
      </c>
      <c r="V52" s="851" t="str">
        <f t="shared" si="4"/>
        <v/>
      </c>
      <c r="W52" s="800"/>
    </row>
    <row r="53" spans="1:23" ht="14.4" customHeight="1" x14ac:dyDescent="0.3">
      <c r="A53" s="856" t="s">
        <v>6442</v>
      </c>
      <c r="B53" s="840"/>
      <c r="C53" s="841"/>
      <c r="D53" s="810"/>
      <c r="E53" s="842"/>
      <c r="F53" s="843"/>
      <c r="G53" s="798"/>
      <c r="H53" s="844">
        <v>1</v>
      </c>
      <c r="I53" s="845">
        <v>0.74</v>
      </c>
      <c r="J53" s="801">
        <v>3</v>
      </c>
      <c r="K53" s="846">
        <v>0.98</v>
      </c>
      <c r="L53" s="847">
        <v>4</v>
      </c>
      <c r="M53" s="847">
        <v>36</v>
      </c>
      <c r="N53" s="848">
        <v>12.11</v>
      </c>
      <c r="O53" s="847" t="s">
        <v>6346</v>
      </c>
      <c r="P53" s="849" t="s">
        <v>6443</v>
      </c>
      <c r="Q53" s="850">
        <f t="shared" si="0"/>
        <v>1</v>
      </c>
      <c r="R53" s="850">
        <f t="shared" si="0"/>
        <v>0.74</v>
      </c>
      <c r="S53" s="840">
        <f t="shared" si="1"/>
        <v>12.11</v>
      </c>
      <c r="T53" s="840">
        <f t="shared" si="2"/>
        <v>3</v>
      </c>
      <c r="U53" s="840">
        <f t="shared" si="3"/>
        <v>-9.11</v>
      </c>
      <c r="V53" s="851">
        <f t="shared" si="4"/>
        <v>0.24772914946325353</v>
      </c>
      <c r="W53" s="800"/>
    </row>
    <row r="54" spans="1:23" ht="14.4" customHeight="1" x14ac:dyDescent="0.3">
      <c r="A54" s="855" t="s">
        <v>6444</v>
      </c>
      <c r="B54" s="804">
        <v>1</v>
      </c>
      <c r="C54" s="805">
        <v>0.46</v>
      </c>
      <c r="D54" s="806">
        <v>3</v>
      </c>
      <c r="E54" s="809">
        <v>3</v>
      </c>
      <c r="F54" s="789">
        <v>1.39</v>
      </c>
      <c r="G54" s="790">
        <v>3.7</v>
      </c>
      <c r="H54" s="785">
        <v>3</v>
      </c>
      <c r="I54" s="786">
        <v>1.39</v>
      </c>
      <c r="J54" s="787">
        <v>6.3</v>
      </c>
      <c r="K54" s="791">
        <v>0.46</v>
      </c>
      <c r="L54" s="788">
        <v>2</v>
      </c>
      <c r="M54" s="788">
        <v>20</v>
      </c>
      <c r="N54" s="792">
        <v>6.7</v>
      </c>
      <c r="O54" s="788" t="s">
        <v>6346</v>
      </c>
      <c r="P54" s="807" t="s">
        <v>6445</v>
      </c>
      <c r="Q54" s="793">
        <f t="shared" si="0"/>
        <v>2</v>
      </c>
      <c r="R54" s="793">
        <f t="shared" si="0"/>
        <v>0.92999999999999994</v>
      </c>
      <c r="S54" s="804">
        <f t="shared" si="1"/>
        <v>20.100000000000001</v>
      </c>
      <c r="T54" s="804">
        <f t="shared" si="2"/>
        <v>18.899999999999999</v>
      </c>
      <c r="U54" s="804">
        <f t="shared" si="3"/>
        <v>-1.2000000000000028</v>
      </c>
      <c r="V54" s="808">
        <f t="shared" si="4"/>
        <v>0.94029850746268639</v>
      </c>
      <c r="W54" s="794">
        <v>5.3</v>
      </c>
    </row>
    <row r="55" spans="1:23" ht="14.4" customHeight="1" x14ac:dyDescent="0.3">
      <c r="A55" s="856" t="s">
        <v>6446</v>
      </c>
      <c r="B55" s="840"/>
      <c r="C55" s="841"/>
      <c r="D55" s="810"/>
      <c r="E55" s="842"/>
      <c r="F55" s="843"/>
      <c r="G55" s="798"/>
      <c r="H55" s="844">
        <v>1</v>
      </c>
      <c r="I55" s="845">
        <v>0.59</v>
      </c>
      <c r="J55" s="801">
        <v>5</v>
      </c>
      <c r="K55" s="846">
        <v>0.59</v>
      </c>
      <c r="L55" s="847">
        <v>3</v>
      </c>
      <c r="M55" s="847">
        <v>28</v>
      </c>
      <c r="N55" s="848">
        <v>9.18</v>
      </c>
      <c r="O55" s="847" t="s">
        <v>6346</v>
      </c>
      <c r="P55" s="849" t="s">
        <v>6447</v>
      </c>
      <c r="Q55" s="850">
        <f t="shared" si="0"/>
        <v>1</v>
      </c>
      <c r="R55" s="850">
        <f t="shared" si="0"/>
        <v>0.59</v>
      </c>
      <c r="S55" s="840">
        <f t="shared" si="1"/>
        <v>9.18</v>
      </c>
      <c r="T55" s="840">
        <f t="shared" si="2"/>
        <v>5</v>
      </c>
      <c r="U55" s="840">
        <f t="shared" si="3"/>
        <v>-4.18</v>
      </c>
      <c r="V55" s="851">
        <f t="shared" si="4"/>
        <v>0.54466230936819171</v>
      </c>
      <c r="W55" s="800"/>
    </row>
    <row r="56" spans="1:23" ht="14.4" customHeight="1" x14ac:dyDescent="0.3">
      <c r="A56" s="855" t="s">
        <v>6448</v>
      </c>
      <c r="B56" s="804">
        <v>6</v>
      </c>
      <c r="C56" s="805">
        <v>2.11</v>
      </c>
      <c r="D56" s="806">
        <v>5</v>
      </c>
      <c r="E56" s="785">
        <v>8</v>
      </c>
      <c r="F56" s="786">
        <v>2.77</v>
      </c>
      <c r="G56" s="787">
        <v>3.3</v>
      </c>
      <c r="H56" s="788">
        <v>10</v>
      </c>
      <c r="I56" s="789">
        <v>3.57</v>
      </c>
      <c r="J56" s="790">
        <v>2.9</v>
      </c>
      <c r="K56" s="791">
        <v>0.35</v>
      </c>
      <c r="L56" s="788">
        <v>2</v>
      </c>
      <c r="M56" s="788">
        <v>15</v>
      </c>
      <c r="N56" s="792">
        <v>4.9000000000000004</v>
      </c>
      <c r="O56" s="788" t="s">
        <v>6346</v>
      </c>
      <c r="P56" s="807" t="s">
        <v>6449</v>
      </c>
      <c r="Q56" s="793">
        <f t="shared" si="0"/>
        <v>4</v>
      </c>
      <c r="R56" s="793">
        <f t="shared" si="0"/>
        <v>1.46</v>
      </c>
      <c r="S56" s="804">
        <f t="shared" si="1"/>
        <v>49</v>
      </c>
      <c r="T56" s="804">
        <f t="shared" si="2"/>
        <v>29</v>
      </c>
      <c r="U56" s="804">
        <f t="shared" si="3"/>
        <v>-20</v>
      </c>
      <c r="V56" s="808">
        <f t="shared" si="4"/>
        <v>0.59183673469387754</v>
      </c>
      <c r="W56" s="794">
        <v>0.1</v>
      </c>
    </row>
    <row r="57" spans="1:23" ht="14.4" customHeight="1" x14ac:dyDescent="0.3">
      <c r="A57" s="856" t="s">
        <v>6450</v>
      </c>
      <c r="B57" s="840">
        <v>4</v>
      </c>
      <c r="C57" s="841">
        <v>1.97</v>
      </c>
      <c r="D57" s="810">
        <v>6</v>
      </c>
      <c r="E57" s="844">
        <v>4</v>
      </c>
      <c r="F57" s="845">
        <v>1.98</v>
      </c>
      <c r="G57" s="801">
        <v>3.8</v>
      </c>
      <c r="H57" s="847">
        <v>3</v>
      </c>
      <c r="I57" s="843">
        <v>1.4</v>
      </c>
      <c r="J57" s="798">
        <v>5.3</v>
      </c>
      <c r="K57" s="846">
        <v>0.52</v>
      </c>
      <c r="L57" s="847">
        <v>3</v>
      </c>
      <c r="M57" s="847">
        <v>23</v>
      </c>
      <c r="N57" s="848">
        <v>7.73</v>
      </c>
      <c r="O57" s="847" t="s">
        <v>6346</v>
      </c>
      <c r="P57" s="849" t="s">
        <v>6451</v>
      </c>
      <c r="Q57" s="850">
        <f t="shared" si="0"/>
        <v>-1</v>
      </c>
      <c r="R57" s="850">
        <f t="shared" si="0"/>
        <v>-0.57000000000000006</v>
      </c>
      <c r="S57" s="840">
        <f t="shared" si="1"/>
        <v>23.19</v>
      </c>
      <c r="T57" s="840">
        <f t="shared" si="2"/>
        <v>15.899999999999999</v>
      </c>
      <c r="U57" s="840">
        <f t="shared" si="3"/>
        <v>-7.2900000000000027</v>
      </c>
      <c r="V57" s="851">
        <f t="shared" si="4"/>
        <v>0.68564036222509694</v>
      </c>
      <c r="W57" s="800">
        <v>0.27</v>
      </c>
    </row>
    <row r="58" spans="1:23" ht="14.4" customHeight="1" x14ac:dyDescent="0.3">
      <c r="A58" s="856" t="s">
        <v>6452</v>
      </c>
      <c r="B58" s="840">
        <v>3</v>
      </c>
      <c r="C58" s="841">
        <v>1.93</v>
      </c>
      <c r="D58" s="810">
        <v>3.7</v>
      </c>
      <c r="E58" s="844">
        <v>5</v>
      </c>
      <c r="F58" s="845">
        <v>4.2699999999999996</v>
      </c>
      <c r="G58" s="801">
        <v>9.1999999999999993</v>
      </c>
      <c r="H58" s="847"/>
      <c r="I58" s="843"/>
      <c r="J58" s="798"/>
      <c r="K58" s="846">
        <v>0.72</v>
      </c>
      <c r="L58" s="847">
        <v>3</v>
      </c>
      <c r="M58" s="847">
        <v>28</v>
      </c>
      <c r="N58" s="848">
        <v>9.44</v>
      </c>
      <c r="O58" s="847" t="s">
        <v>6346</v>
      </c>
      <c r="P58" s="849" t="s">
        <v>6453</v>
      </c>
      <c r="Q58" s="850">
        <f t="shared" si="0"/>
        <v>-3</v>
      </c>
      <c r="R58" s="850">
        <f t="shared" si="0"/>
        <v>-1.93</v>
      </c>
      <c r="S58" s="840" t="str">
        <f t="shared" si="1"/>
        <v/>
      </c>
      <c r="T58" s="840" t="str">
        <f t="shared" si="2"/>
        <v/>
      </c>
      <c r="U58" s="840" t="str">
        <f t="shared" si="3"/>
        <v/>
      </c>
      <c r="V58" s="851" t="str">
        <f t="shared" si="4"/>
        <v/>
      </c>
      <c r="W58" s="800"/>
    </row>
    <row r="59" spans="1:23" ht="14.4" customHeight="1" x14ac:dyDescent="0.3">
      <c r="A59" s="855" t="s">
        <v>6454</v>
      </c>
      <c r="B59" s="804"/>
      <c r="C59" s="805"/>
      <c r="D59" s="806"/>
      <c r="E59" s="809"/>
      <c r="F59" s="789"/>
      <c r="G59" s="790"/>
      <c r="H59" s="785">
        <v>1</v>
      </c>
      <c r="I59" s="786">
        <v>0.33</v>
      </c>
      <c r="J59" s="787">
        <v>3</v>
      </c>
      <c r="K59" s="791">
        <v>0.33</v>
      </c>
      <c r="L59" s="788">
        <v>2</v>
      </c>
      <c r="M59" s="788">
        <v>15</v>
      </c>
      <c r="N59" s="792">
        <v>5.1100000000000003</v>
      </c>
      <c r="O59" s="788" t="s">
        <v>6346</v>
      </c>
      <c r="P59" s="807" t="s">
        <v>6455</v>
      </c>
      <c r="Q59" s="793">
        <f t="shared" si="0"/>
        <v>1</v>
      </c>
      <c r="R59" s="793">
        <f t="shared" si="0"/>
        <v>0.33</v>
      </c>
      <c r="S59" s="804">
        <f t="shared" si="1"/>
        <v>5.1100000000000003</v>
      </c>
      <c r="T59" s="804">
        <f t="shared" si="2"/>
        <v>3</v>
      </c>
      <c r="U59" s="804">
        <f t="shared" si="3"/>
        <v>-2.1100000000000003</v>
      </c>
      <c r="V59" s="808">
        <f t="shared" si="4"/>
        <v>0.58708414872798431</v>
      </c>
      <c r="W59" s="794"/>
    </row>
    <row r="60" spans="1:23" ht="14.4" customHeight="1" x14ac:dyDescent="0.3">
      <c r="A60" s="855" t="s">
        <v>6456</v>
      </c>
      <c r="B60" s="804">
        <v>5</v>
      </c>
      <c r="C60" s="805">
        <v>2.02</v>
      </c>
      <c r="D60" s="806">
        <v>3.6</v>
      </c>
      <c r="E60" s="809">
        <v>5</v>
      </c>
      <c r="F60" s="789">
        <v>2.0099999999999998</v>
      </c>
      <c r="G60" s="790">
        <v>2.6</v>
      </c>
      <c r="H60" s="785">
        <v>12</v>
      </c>
      <c r="I60" s="786">
        <v>4.84</v>
      </c>
      <c r="J60" s="787">
        <v>2.2999999999999998</v>
      </c>
      <c r="K60" s="791">
        <v>0.4</v>
      </c>
      <c r="L60" s="788">
        <v>2</v>
      </c>
      <c r="M60" s="788">
        <v>14</v>
      </c>
      <c r="N60" s="792">
        <v>4.82</v>
      </c>
      <c r="O60" s="788" t="s">
        <v>6346</v>
      </c>
      <c r="P60" s="807" t="s">
        <v>6457</v>
      </c>
      <c r="Q60" s="793">
        <f t="shared" si="0"/>
        <v>7</v>
      </c>
      <c r="R60" s="793">
        <f t="shared" si="0"/>
        <v>2.82</v>
      </c>
      <c r="S60" s="804">
        <f t="shared" si="1"/>
        <v>57.84</v>
      </c>
      <c r="T60" s="804">
        <f t="shared" si="2"/>
        <v>27.599999999999998</v>
      </c>
      <c r="U60" s="804">
        <f t="shared" si="3"/>
        <v>-30.240000000000006</v>
      </c>
      <c r="V60" s="808">
        <f t="shared" si="4"/>
        <v>0.47717842323651444</v>
      </c>
      <c r="W60" s="794"/>
    </row>
    <row r="61" spans="1:23" ht="14.4" customHeight="1" x14ac:dyDescent="0.3">
      <c r="A61" s="856" t="s">
        <v>6458</v>
      </c>
      <c r="B61" s="840">
        <v>4</v>
      </c>
      <c r="C61" s="841">
        <v>2.29</v>
      </c>
      <c r="D61" s="810">
        <v>3</v>
      </c>
      <c r="E61" s="842">
        <v>4</v>
      </c>
      <c r="F61" s="843">
        <v>1.89</v>
      </c>
      <c r="G61" s="798">
        <v>2.5</v>
      </c>
      <c r="H61" s="844">
        <v>4</v>
      </c>
      <c r="I61" s="845">
        <v>2.5</v>
      </c>
      <c r="J61" s="801">
        <v>7</v>
      </c>
      <c r="K61" s="846">
        <v>0.62</v>
      </c>
      <c r="L61" s="847">
        <v>3</v>
      </c>
      <c r="M61" s="847">
        <v>25</v>
      </c>
      <c r="N61" s="848">
        <v>8.19</v>
      </c>
      <c r="O61" s="847" t="s">
        <v>6346</v>
      </c>
      <c r="P61" s="849" t="s">
        <v>6459</v>
      </c>
      <c r="Q61" s="850">
        <f t="shared" si="0"/>
        <v>0</v>
      </c>
      <c r="R61" s="850">
        <f t="shared" si="0"/>
        <v>0.20999999999999996</v>
      </c>
      <c r="S61" s="840">
        <f t="shared" si="1"/>
        <v>32.76</v>
      </c>
      <c r="T61" s="840">
        <f t="shared" si="2"/>
        <v>28</v>
      </c>
      <c r="U61" s="840">
        <f t="shared" si="3"/>
        <v>-4.759999999999998</v>
      </c>
      <c r="V61" s="851">
        <f t="shared" si="4"/>
        <v>0.85470085470085477</v>
      </c>
      <c r="W61" s="800"/>
    </row>
    <row r="62" spans="1:23" ht="14.4" customHeight="1" x14ac:dyDescent="0.3">
      <c r="A62" s="856" t="s">
        <v>6460</v>
      </c>
      <c r="B62" s="840">
        <v>1</v>
      </c>
      <c r="C62" s="841">
        <v>0.93</v>
      </c>
      <c r="D62" s="810">
        <v>7</v>
      </c>
      <c r="E62" s="842">
        <v>1</v>
      </c>
      <c r="F62" s="843">
        <v>0.93</v>
      </c>
      <c r="G62" s="798">
        <v>4</v>
      </c>
      <c r="H62" s="844"/>
      <c r="I62" s="845"/>
      <c r="J62" s="801"/>
      <c r="K62" s="846">
        <v>0.93</v>
      </c>
      <c r="L62" s="847">
        <v>4</v>
      </c>
      <c r="M62" s="847">
        <v>32</v>
      </c>
      <c r="N62" s="848">
        <v>10.6</v>
      </c>
      <c r="O62" s="847" t="s">
        <v>6346</v>
      </c>
      <c r="P62" s="849" t="s">
        <v>6461</v>
      </c>
      <c r="Q62" s="850">
        <f t="shared" si="0"/>
        <v>-1</v>
      </c>
      <c r="R62" s="850">
        <f t="shared" si="0"/>
        <v>-0.93</v>
      </c>
      <c r="S62" s="840" t="str">
        <f t="shared" si="1"/>
        <v/>
      </c>
      <c r="T62" s="840" t="str">
        <f t="shared" si="2"/>
        <v/>
      </c>
      <c r="U62" s="840" t="str">
        <f t="shared" si="3"/>
        <v/>
      </c>
      <c r="V62" s="851" t="str">
        <f t="shared" si="4"/>
        <v/>
      </c>
      <c r="W62" s="800"/>
    </row>
    <row r="63" spans="1:23" ht="14.4" customHeight="1" x14ac:dyDescent="0.3">
      <c r="A63" s="855" t="s">
        <v>6462</v>
      </c>
      <c r="B63" s="804">
        <v>1</v>
      </c>
      <c r="C63" s="805">
        <v>0.39</v>
      </c>
      <c r="D63" s="806">
        <v>2</v>
      </c>
      <c r="E63" s="809">
        <v>4</v>
      </c>
      <c r="F63" s="789">
        <v>1.57</v>
      </c>
      <c r="G63" s="790">
        <v>2</v>
      </c>
      <c r="H63" s="785">
        <v>9</v>
      </c>
      <c r="I63" s="786">
        <v>3.54</v>
      </c>
      <c r="J63" s="787">
        <v>2</v>
      </c>
      <c r="K63" s="791">
        <v>0.39</v>
      </c>
      <c r="L63" s="788">
        <v>1</v>
      </c>
      <c r="M63" s="788">
        <v>13</v>
      </c>
      <c r="N63" s="792">
        <v>4.3499999999999996</v>
      </c>
      <c r="O63" s="788" t="s">
        <v>6346</v>
      </c>
      <c r="P63" s="807" t="s">
        <v>6463</v>
      </c>
      <c r="Q63" s="793">
        <f t="shared" si="0"/>
        <v>8</v>
      </c>
      <c r="R63" s="793">
        <f t="shared" si="0"/>
        <v>3.15</v>
      </c>
      <c r="S63" s="804">
        <f t="shared" si="1"/>
        <v>39.15</v>
      </c>
      <c r="T63" s="804">
        <f t="shared" si="2"/>
        <v>18</v>
      </c>
      <c r="U63" s="804">
        <f t="shared" si="3"/>
        <v>-21.15</v>
      </c>
      <c r="V63" s="808">
        <f t="shared" si="4"/>
        <v>0.45977011494252873</v>
      </c>
      <c r="W63" s="794"/>
    </row>
    <row r="64" spans="1:23" ht="14.4" customHeight="1" x14ac:dyDescent="0.3">
      <c r="A64" s="856" t="s">
        <v>6464</v>
      </c>
      <c r="B64" s="840">
        <v>3</v>
      </c>
      <c r="C64" s="841">
        <v>1.79</v>
      </c>
      <c r="D64" s="810">
        <v>2</v>
      </c>
      <c r="E64" s="842">
        <v>2</v>
      </c>
      <c r="F64" s="843">
        <v>1.1200000000000001</v>
      </c>
      <c r="G64" s="798">
        <v>2</v>
      </c>
      <c r="H64" s="844">
        <v>1</v>
      </c>
      <c r="I64" s="845">
        <v>0.56000000000000005</v>
      </c>
      <c r="J64" s="801">
        <v>2</v>
      </c>
      <c r="K64" s="846">
        <v>0.56000000000000005</v>
      </c>
      <c r="L64" s="847">
        <v>2</v>
      </c>
      <c r="M64" s="847">
        <v>20</v>
      </c>
      <c r="N64" s="848">
        <v>6.8</v>
      </c>
      <c r="O64" s="847" t="s">
        <v>6346</v>
      </c>
      <c r="P64" s="849" t="s">
        <v>6465</v>
      </c>
      <c r="Q64" s="850">
        <f t="shared" si="0"/>
        <v>-2</v>
      </c>
      <c r="R64" s="850">
        <f t="shared" si="0"/>
        <v>-1.23</v>
      </c>
      <c r="S64" s="840">
        <f t="shared" si="1"/>
        <v>6.8</v>
      </c>
      <c r="T64" s="840">
        <f t="shared" si="2"/>
        <v>2</v>
      </c>
      <c r="U64" s="840">
        <f t="shared" si="3"/>
        <v>-4.8</v>
      </c>
      <c r="V64" s="851">
        <f t="shared" si="4"/>
        <v>0.29411764705882354</v>
      </c>
      <c r="W64" s="800"/>
    </row>
    <row r="65" spans="1:23" ht="14.4" customHeight="1" x14ac:dyDescent="0.3">
      <c r="A65" s="855" t="s">
        <v>6466</v>
      </c>
      <c r="B65" s="804">
        <v>1</v>
      </c>
      <c r="C65" s="805">
        <v>0.39</v>
      </c>
      <c r="D65" s="806">
        <v>7</v>
      </c>
      <c r="E65" s="785">
        <v>1</v>
      </c>
      <c r="F65" s="786">
        <v>0.39</v>
      </c>
      <c r="G65" s="787">
        <v>6</v>
      </c>
      <c r="H65" s="788">
        <v>2</v>
      </c>
      <c r="I65" s="789">
        <v>0.89</v>
      </c>
      <c r="J65" s="802">
        <v>5</v>
      </c>
      <c r="K65" s="791">
        <v>0.39</v>
      </c>
      <c r="L65" s="788">
        <v>2</v>
      </c>
      <c r="M65" s="788">
        <v>15</v>
      </c>
      <c r="N65" s="792">
        <v>4.84</v>
      </c>
      <c r="O65" s="788" t="s">
        <v>6346</v>
      </c>
      <c r="P65" s="807" t="s">
        <v>6467</v>
      </c>
      <c r="Q65" s="793">
        <f t="shared" si="0"/>
        <v>1</v>
      </c>
      <c r="R65" s="793">
        <f t="shared" si="0"/>
        <v>0.5</v>
      </c>
      <c r="S65" s="804">
        <f t="shared" si="1"/>
        <v>9.68</v>
      </c>
      <c r="T65" s="804">
        <f t="shared" si="2"/>
        <v>10</v>
      </c>
      <c r="U65" s="804">
        <f t="shared" si="3"/>
        <v>0.32000000000000028</v>
      </c>
      <c r="V65" s="808">
        <f t="shared" si="4"/>
        <v>1.0330578512396695</v>
      </c>
      <c r="W65" s="794">
        <v>3.16</v>
      </c>
    </row>
    <row r="66" spans="1:23" ht="14.4" customHeight="1" x14ac:dyDescent="0.3">
      <c r="A66" s="856" t="s">
        <v>6468</v>
      </c>
      <c r="B66" s="840"/>
      <c r="C66" s="841"/>
      <c r="D66" s="810"/>
      <c r="E66" s="844">
        <v>6</v>
      </c>
      <c r="F66" s="845">
        <v>3.23</v>
      </c>
      <c r="G66" s="801">
        <v>5.5</v>
      </c>
      <c r="H66" s="847"/>
      <c r="I66" s="843"/>
      <c r="J66" s="798"/>
      <c r="K66" s="846">
        <v>0.53</v>
      </c>
      <c r="L66" s="847">
        <v>2</v>
      </c>
      <c r="M66" s="847">
        <v>21</v>
      </c>
      <c r="N66" s="848">
        <v>6.97</v>
      </c>
      <c r="O66" s="847" t="s">
        <v>6346</v>
      </c>
      <c r="P66" s="849" t="s">
        <v>6469</v>
      </c>
      <c r="Q66" s="850">
        <f t="shared" si="0"/>
        <v>0</v>
      </c>
      <c r="R66" s="850">
        <f t="shared" si="0"/>
        <v>0</v>
      </c>
      <c r="S66" s="840" t="str">
        <f t="shared" si="1"/>
        <v/>
      </c>
      <c r="T66" s="840" t="str">
        <f t="shared" si="2"/>
        <v/>
      </c>
      <c r="U66" s="840" t="str">
        <f t="shared" si="3"/>
        <v/>
      </c>
      <c r="V66" s="851" t="str">
        <f t="shared" si="4"/>
        <v/>
      </c>
      <c r="W66" s="800"/>
    </row>
    <row r="67" spans="1:23" ht="14.4" customHeight="1" x14ac:dyDescent="0.3">
      <c r="A67" s="856" t="s">
        <v>6470</v>
      </c>
      <c r="B67" s="840"/>
      <c r="C67" s="841"/>
      <c r="D67" s="810"/>
      <c r="E67" s="844">
        <v>2</v>
      </c>
      <c r="F67" s="845">
        <v>1.46</v>
      </c>
      <c r="G67" s="801">
        <v>12</v>
      </c>
      <c r="H67" s="847"/>
      <c r="I67" s="843"/>
      <c r="J67" s="798"/>
      <c r="K67" s="846">
        <v>0.73</v>
      </c>
      <c r="L67" s="847">
        <v>3</v>
      </c>
      <c r="M67" s="847">
        <v>26</v>
      </c>
      <c r="N67" s="848">
        <v>8.61</v>
      </c>
      <c r="O67" s="847" t="s">
        <v>6346</v>
      </c>
      <c r="P67" s="849" t="s">
        <v>6471</v>
      </c>
      <c r="Q67" s="850">
        <f t="shared" si="0"/>
        <v>0</v>
      </c>
      <c r="R67" s="850">
        <f t="shared" si="0"/>
        <v>0</v>
      </c>
      <c r="S67" s="840" t="str">
        <f t="shared" si="1"/>
        <v/>
      </c>
      <c r="T67" s="840" t="str">
        <f t="shared" si="2"/>
        <v/>
      </c>
      <c r="U67" s="840" t="str">
        <f t="shared" si="3"/>
        <v/>
      </c>
      <c r="V67" s="851" t="str">
        <f t="shared" si="4"/>
        <v/>
      </c>
      <c r="W67" s="800"/>
    </row>
    <row r="68" spans="1:23" ht="14.4" customHeight="1" x14ac:dyDescent="0.3">
      <c r="A68" s="855" t="s">
        <v>6472</v>
      </c>
      <c r="B68" s="804"/>
      <c r="C68" s="805"/>
      <c r="D68" s="806"/>
      <c r="E68" s="809"/>
      <c r="F68" s="789"/>
      <c r="G68" s="790"/>
      <c r="H68" s="785">
        <v>1</v>
      </c>
      <c r="I68" s="786">
        <v>3.2</v>
      </c>
      <c r="J68" s="787">
        <v>5</v>
      </c>
      <c r="K68" s="791">
        <v>3.2</v>
      </c>
      <c r="L68" s="788">
        <v>2</v>
      </c>
      <c r="M68" s="788">
        <v>15</v>
      </c>
      <c r="N68" s="792">
        <v>5.01</v>
      </c>
      <c r="O68" s="788" t="s">
        <v>6346</v>
      </c>
      <c r="P68" s="807" t="s">
        <v>6473</v>
      </c>
      <c r="Q68" s="793">
        <f t="shared" si="0"/>
        <v>1</v>
      </c>
      <c r="R68" s="793">
        <f t="shared" si="0"/>
        <v>3.2</v>
      </c>
      <c r="S68" s="804">
        <f t="shared" si="1"/>
        <v>5.01</v>
      </c>
      <c r="T68" s="804">
        <f t="shared" si="2"/>
        <v>5</v>
      </c>
      <c r="U68" s="804">
        <f t="shared" si="3"/>
        <v>-9.9999999999997868E-3</v>
      </c>
      <c r="V68" s="808">
        <f t="shared" si="4"/>
        <v>0.99800399201596812</v>
      </c>
      <c r="W68" s="794"/>
    </row>
    <row r="69" spans="1:23" ht="14.4" customHeight="1" x14ac:dyDescent="0.3">
      <c r="A69" s="855" t="s">
        <v>6474</v>
      </c>
      <c r="B69" s="804"/>
      <c r="C69" s="805"/>
      <c r="D69" s="806"/>
      <c r="E69" s="809"/>
      <c r="F69" s="789"/>
      <c r="G69" s="790"/>
      <c r="H69" s="785">
        <v>1</v>
      </c>
      <c r="I69" s="786">
        <v>3.82</v>
      </c>
      <c r="J69" s="802">
        <v>39</v>
      </c>
      <c r="K69" s="791">
        <v>3.55</v>
      </c>
      <c r="L69" s="788">
        <v>9</v>
      </c>
      <c r="M69" s="788">
        <v>79</v>
      </c>
      <c r="N69" s="792">
        <v>26.35</v>
      </c>
      <c r="O69" s="788" t="s">
        <v>6475</v>
      </c>
      <c r="P69" s="807" t="s">
        <v>6476</v>
      </c>
      <c r="Q69" s="793">
        <f t="shared" si="0"/>
        <v>1</v>
      </c>
      <c r="R69" s="793">
        <f t="shared" si="0"/>
        <v>3.82</v>
      </c>
      <c r="S69" s="804">
        <f t="shared" si="1"/>
        <v>26.35</v>
      </c>
      <c r="T69" s="804">
        <f t="shared" si="2"/>
        <v>39</v>
      </c>
      <c r="U69" s="804">
        <f t="shared" si="3"/>
        <v>12.649999999999999</v>
      </c>
      <c r="V69" s="808">
        <f t="shared" si="4"/>
        <v>1.4800759013282732</v>
      </c>
      <c r="W69" s="794">
        <v>12.65</v>
      </c>
    </row>
    <row r="70" spans="1:23" ht="14.4" customHeight="1" x14ac:dyDescent="0.3">
      <c r="A70" s="855" t="s">
        <v>6477</v>
      </c>
      <c r="B70" s="804"/>
      <c r="C70" s="805"/>
      <c r="D70" s="806"/>
      <c r="E70" s="809"/>
      <c r="F70" s="789"/>
      <c r="G70" s="790"/>
      <c r="H70" s="785">
        <v>1</v>
      </c>
      <c r="I70" s="786">
        <v>0.26</v>
      </c>
      <c r="J70" s="787">
        <v>3</v>
      </c>
      <c r="K70" s="791">
        <v>0.26</v>
      </c>
      <c r="L70" s="788">
        <v>1</v>
      </c>
      <c r="M70" s="788">
        <v>10</v>
      </c>
      <c r="N70" s="792">
        <v>3.3</v>
      </c>
      <c r="O70" s="788" t="s">
        <v>6346</v>
      </c>
      <c r="P70" s="807" t="s">
        <v>6478</v>
      </c>
      <c r="Q70" s="793">
        <f t="shared" ref="Q70:R79" si="5">H70-B70</f>
        <v>1</v>
      </c>
      <c r="R70" s="793">
        <f t="shared" si="5"/>
        <v>0.26</v>
      </c>
      <c r="S70" s="804">
        <f t="shared" ref="S70:S79" si="6">IF(H70=0,"",H70*N70)</f>
        <v>3.3</v>
      </c>
      <c r="T70" s="804">
        <f t="shared" ref="T70:T79" si="7">IF(H70=0,"",H70*J70)</f>
        <v>3</v>
      </c>
      <c r="U70" s="804">
        <f t="shared" ref="U70:U79" si="8">IF(H70=0,"",T70-S70)</f>
        <v>-0.29999999999999982</v>
      </c>
      <c r="V70" s="808">
        <f t="shared" ref="V70:V79" si="9">IF(H70=0,"",T70/S70)</f>
        <v>0.90909090909090917</v>
      </c>
      <c r="W70" s="794"/>
    </row>
    <row r="71" spans="1:23" ht="14.4" customHeight="1" x14ac:dyDescent="0.3">
      <c r="A71" s="855" t="s">
        <v>6479</v>
      </c>
      <c r="B71" s="795">
        <v>1</v>
      </c>
      <c r="C71" s="796">
        <v>0.76</v>
      </c>
      <c r="D71" s="797">
        <v>6</v>
      </c>
      <c r="E71" s="809"/>
      <c r="F71" s="789"/>
      <c r="G71" s="790"/>
      <c r="H71" s="788"/>
      <c r="I71" s="789"/>
      <c r="J71" s="790"/>
      <c r="K71" s="791">
        <v>0.76</v>
      </c>
      <c r="L71" s="788">
        <v>2</v>
      </c>
      <c r="M71" s="788">
        <v>14</v>
      </c>
      <c r="N71" s="792">
        <v>4.51</v>
      </c>
      <c r="O71" s="788" t="s">
        <v>6475</v>
      </c>
      <c r="P71" s="807" t="s">
        <v>6480</v>
      </c>
      <c r="Q71" s="793">
        <f t="shared" si="5"/>
        <v>-1</v>
      </c>
      <c r="R71" s="793">
        <f t="shared" si="5"/>
        <v>-0.76</v>
      </c>
      <c r="S71" s="804" t="str">
        <f t="shared" si="6"/>
        <v/>
      </c>
      <c r="T71" s="804" t="str">
        <f t="shared" si="7"/>
        <v/>
      </c>
      <c r="U71" s="804" t="str">
        <f t="shared" si="8"/>
        <v/>
      </c>
      <c r="V71" s="808" t="str">
        <f t="shared" si="9"/>
        <v/>
      </c>
      <c r="W71" s="794"/>
    </row>
    <row r="72" spans="1:23" ht="14.4" customHeight="1" x14ac:dyDescent="0.3">
      <c r="A72" s="855" t="s">
        <v>6481</v>
      </c>
      <c r="B72" s="804"/>
      <c r="C72" s="805"/>
      <c r="D72" s="806"/>
      <c r="E72" s="809">
        <v>1</v>
      </c>
      <c r="F72" s="789">
        <v>3.27</v>
      </c>
      <c r="G72" s="790">
        <v>41</v>
      </c>
      <c r="H72" s="785">
        <v>3</v>
      </c>
      <c r="I72" s="786">
        <v>4.1500000000000004</v>
      </c>
      <c r="J72" s="802">
        <v>20.7</v>
      </c>
      <c r="K72" s="791">
        <v>1.24</v>
      </c>
      <c r="L72" s="788">
        <v>4</v>
      </c>
      <c r="M72" s="788">
        <v>35</v>
      </c>
      <c r="N72" s="792">
        <v>11.83</v>
      </c>
      <c r="O72" s="788" t="s">
        <v>6346</v>
      </c>
      <c r="P72" s="807" t="s">
        <v>6482</v>
      </c>
      <c r="Q72" s="793">
        <f t="shared" si="5"/>
        <v>3</v>
      </c>
      <c r="R72" s="793">
        <f t="shared" si="5"/>
        <v>4.1500000000000004</v>
      </c>
      <c r="S72" s="804">
        <f t="shared" si="6"/>
        <v>35.49</v>
      </c>
      <c r="T72" s="804">
        <f t="shared" si="7"/>
        <v>62.099999999999994</v>
      </c>
      <c r="U72" s="804">
        <f t="shared" si="8"/>
        <v>26.609999999999992</v>
      </c>
      <c r="V72" s="808">
        <f t="shared" si="9"/>
        <v>1.7497886728655956</v>
      </c>
      <c r="W72" s="794">
        <v>26.52</v>
      </c>
    </row>
    <row r="73" spans="1:23" ht="14.4" customHeight="1" x14ac:dyDescent="0.3">
      <c r="A73" s="856" t="s">
        <v>6483</v>
      </c>
      <c r="B73" s="840"/>
      <c r="C73" s="841"/>
      <c r="D73" s="810"/>
      <c r="E73" s="842">
        <v>1</v>
      </c>
      <c r="F73" s="843">
        <v>2.37</v>
      </c>
      <c r="G73" s="798">
        <v>35</v>
      </c>
      <c r="H73" s="844">
        <v>2</v>
      </c>
      <c r="I73" s="845">
        <v>4.75</v>
      </c>
      <c r="J73" s="799">
        <v>19.5</v>
      </c>
      <c r="K73" s="846">
        <v>1.88</v>
      </c>
      <c r="L73" s="847">
        <v>6</v>
      </c>
      <c r="M73" s="847">
        <v>55</v>
      </c>
      <c r="N73" s="848">
        <v>18.22</v>
      </c>
      <c r="O73" s="847" t="s">
        <v>6346</v>
      </c>
      <c r="P73" s="849" t="s">
        <v>6484</v>
      </c>
      <c r="Q73" s="850">
        <f t="shared" si="5"/>
        <v>2</v>
      </c>
      <c r="R73" s="850">
        <f t="shared" si="5"/>
        <v>4.75</v>
      </c>
      <c r="S73" s="840">
        <f t="shared" si="6"/>
        <v>36.44</v>
      </c>
      <c r="T73" s="840">
        <f t="shared" si="7"/>
        <v>39</v>
      </c>
      <c r="U73" s="840">
        <f t="shared" si="8"/>
        <v>2.5600000000000023</v>
      </c>
      <c r="V73" s="851">
        <f t="shared" si="9"/>
        <v>1.0702524698133919</v>
      </c>
      <c r="W73" s="800">
        <v>2.78</v>
      </c>
    </row>
    <row r="74" spans="1:23" ht="14.4" customHeight="1" x14ac:dyDescent="0.3">
      <c r="A74" s="856" t="s">
        <v>6485</v>
      </c>
      <c r="B74" s="840"/>
      <c r="C74" s="841"/>
      <c r="D74" s="810"/>
      <c r="E74" s="842">
        <v>1</v>
      </c>
      <c r="F74" s="843">
        <v>7.07</v>
      </c>
      <c r="G74" s="798">
        <v>46</v>
      </c>
      <c r="H74" s="844"/>
      <c r="I74" s="845"/>
      <c r="J74" s="801"/>
      <c r="K74" s="846">
        <v>4.12</v>
      </c>
      <c r="L74" s="847">
        <v>10</v>
      </c>
      <c r="M74" s="847">
        <v>91</v>
      </c>
      <c r="N74" s="848">
        <v>30.32</v>
      </c>
      <c r="O74" s="847" t="s">
        <v>6346</v>
      </c>
      <c r="P74" s="849" t="s">
        <v>6486</v>
      </c>
      <c r="Q74" s="850">
        <f t="shared" si="5"/>
        <v>0</v>
      </c>
      <c r="R74" s="850">
        <f t="shared" si="5"/>
        <v>0</v>
      </c>
      <c r="S74" s="840" t="str">
        <f t="shared" si="6"/>
        <v/>
      </c>
      <c r="T74" s="840" t="str">
        <f t="shared" si="7"/>
        <v/>
      </c>
      <c r="U74" s="840" t="str">
        <f t="shared" si="8"/>
        <v/>
      </c>
      <c r="V74" s="851" t="str">
        <f t="shared" si="9"/>
        <v/>
      </c>
      <c r="W74" s="800"/>
    </row>
    <row r="75" spans="1:23" ht="14.4" customHeight="1" x14ac:dyDescent="0.3">
      <c r="A75" s="855" t="s">
        <v>6487</v>
      </c>
      <c r="B75" s="804"/>
      <c r="C75" s="805"/>
      <c r="D75" s="806"/>
      <c r="E75" s="785">
        <v>2</v>
      </c>
      <c r="F75" s="786">
        <v>1.42</v>
      </c>
      <c r="G75" s="787">
        <v>9.5</v>
      </c>
      <c r="H75" s="788"/>
      <c r="I75" s="789"/>
      <c r="J75" s="790"/>
      <c r="K75" s="791">
        <v>0.71</v>
      </c>
      <c r="L75" s="788">
        <v>3</v>
      </c>
      <c r="M75" s="788">
        <v>29</v>
      </c>
      <c r="N75" s="792">
        <v>9.64</v>
      </c>
      <c r="O75" s="788" t="s">
        <v>6346</v>
      </c>
      <c r="P75" s="807" t="s">
        <v>6488</v>
      </c>
      <c r="Q75" s="793">
        <f t="shared" si="5"/>
        <v>0</v>
      </c>
      <c r="R75" s="793">
        <f t="shared" si="5"/>
        <v>0</v>
      </c>
      <c r="S75" s="804" t="str">
        <f t="shared" si="6"/>
        <v/>
      </c>
      <c r="T75" s="804" t="str">
        <f t="shared" si="7"/>
        <v/>
      </c>
      <c r="U75" s="804" t="str">
        <f t="shared" si="8"/>
        <v/>
      </c>
      <c r="V75" s="808" t="str">
        <f t="shared" si="9"/>
        <v/>
      </c>
      <c r="W75" s="794"/>
    </row>
    <row r="76" spans="1:23" ht="14.4" customHeight="1" x14ac:dyDescent="0.3">
      <c r="A76" s="856" t="s">
        <v>6489</v>
      </c>
      <c r="B76" s="840">
        <v>1</v>
      </c>
      <c r="C76" s="841">
        <v>0.81</v>
      </c>
      <c r="D76" s="810">
        <v>9</v>
      </c>
      <c r="E76" s="844">
        <v>1</v>
      </c>
      <c r="F76" s="845">
        <v>0.81</v>
      </c>
      <c r="G76" s="801">
        <v>12</v>
      </c>
      <c r="H76" s="847"/>
      <c r="I76" s="843"/>
      <c r="J76" s="798"/>
      <c r="K76" s="846">
        <v>0.81</v>
      </c>
      <c r="L76" s="847">
        <v>4</v>
      </c>
      <c r="M76" s="847">
        <v>32</v>
      </c>
      <c r="N76" s="848">
        <v>10.79</v>
      </c>
      <c r="O76" s="847" t="s">
        <v>6346</v>
      </c>
      <c r="P76" s="849" t="s">
        <v>6490</v>
      </c>
      <c r="Q76" s="850">
        <f t="shared" si="5"/>
        <v>-1</v>
      </c>
      <c r="R76" s="850">
        <f t="shared" si="5"/>
        <v>-0.81</v>
      </c>
      <c r="S76" s="840" t="str">
        <f t="shared" si="6"/>
        <v/>
      </c>
      <c r="T76" s="840" t="str">
        <f t="shared" si="7"/>
        <v/>
      </c>
      <c r="U76" s="840" t="str">
        <f t="shared" si="8"/>
        <v/>
      </c>
      <c r="V76" s="851" t="str">
        <f t="shared" si="9"/>
        <v/>
      </c>
      <c r="W76" s="800"/>
    </row>
    <row r="77" spans="1:23" ht="14.4" customHeight="1" x14ac:dyDescent="0.3">
      <c r="A77" s="855" t="s">
        <v>6491</v>
      </c>
      <c r="B77" s="795">
        <v>1</v>
      </c>
      <c r="C77" s="796">
        <v>1.19</v>
      </c>
      <c r="D77" s="797">
        <v>12</v>
      </c>
      <c r="E77" s="809"/>
      <c r="F77" s="789"/>
      <c r="G77" s="790"/>
      <c r="H77" s="788"/>
      <c r="I77" s="789"/>
      <c r="J77" s="790"/>
      <c r="K77" s="791">
        <v>1.19</v>
      </c>
      <c r="L77" s="788">
        <v>3</v>
      </c>
      <c r="M77" s="788">
        <v>28</v>
      </c>
      <c r="N77" s="792">
        <v>9.4499999999999993</v>
      </c>
      <c r="O77" s="788" t="s">
        <v>6492</v>
      </c>
      <c r="P77" s="807" t="s">
        <v>6493</v>
      </c>
      <c r="Q77" s="793">
        <f t="shared" si="5"/>
        <v>-1</v>
      </c>
      <c r="R77" s="793">
        <f t="shared" si="5"/>
        <v>-1.19</v>
      </c>
      <c r="S77" s="804" t="str">
        <f t="shared" si="6"/>
        <v/>
      </c>
      <c r="T77" s="804" t="str">
        <f t="shared" si="7"/>
        <v/>
      </c>
      <c r="U77" s="804" t="str">
        <f t="shared" si="8"/>
        <v/>
      </c>
      <c r="V77" s="808" t="str">
        <f t="shared" si="9"/>
        <v/>
      </c>
      <c r="W77" s="794"/>
    </row>
    <row r="78" spans="1:23" ht="14.4" customHeight="1" x14ac:dyDescent="0.3">
      <c r="A78" s="855" t="s">
        <v>6494</v>
      </c>
      <c r="B78" s="804"/>
      <c r="C78" s="805"/>
      <c r="D78" s="806"/>
      <c r="E78" s="809"/>
      <c r="F78" s="789"/>
      <c r="G78" s="790"/>
      <c r="H78" s="785">
        <v>1</v>
      </c>
      <c r="I78" s="786">
        <v>0.26</v>
      </c>
      <c r="J78" s="802">
        <v>5</v>
      </c>
      <c r="K78" s="791">
        <v>0.26</v>
      </c>
      <c r="L78" s="788">
        <v>1</v>
      </c>
      <c r="M78" s="788">
        <v>11</v>
      </c>
      <c r="N78" s="792">
        <v>3.82</v>
      </c>
      <c r="O78" s="788" t="s">
        <v>6492</v>
      </c>
      <c r="P78" s="807" t="s">
        <v>6495</v>
      </c>
      <c r="Q78" s="793">
        <f t="shared" si="5"/>
        <v>1</v>
      </c>
      <c r="R78" s="793">
        <f t="shared" si="5"/>
        <v>0.26</v>
      </c>
      <c r="S78" s="804">
        <f t="shared" si="6"/>
        <v>3.82</v>
      </c>
      <c r="T78" s="804">
        <f t="shared" si="7"/>
        <v>5</v>
      </c>
      <c r="U78" s="804">
        <f t="shared" si="8"/>
        <v>1.1800000000000002</v>
      </c>
      <c r="V78" s="808">
        <f t="shared" si="9"/>
        <v>1.3089005235602096</v>
      </c>
      <c r="W78" s="794">
        <v>1.18</v>
      </c>
    </row>
    <row r="79" spans="1:23" ht="14.4" customHeight="1" thickBot="1" x14ac:dyDescent="0.35">
      <c r="A79" s="857" t="s">
        <v>6496</v>
      </c>
      <c r="B79" s="858"/>
      <c r="C79" s="859"/>
      <c r="D79" s="860"/>
      <c r="E79" s="861">
        <v>1</v>
      </c>
      <c r="F79" s="862">
        <v>4.99</v>
      </c>
      <c r="G79" s="863">
        <v>31</v>
      </c>
      <c r="H79" s="864"/>
      <c r="I79" s="865"/>
      <c r="J79" s="866"/>
      <c r="K79" s="867">
        <v>2</v>
      </c>
      <c r="L79" s="864">
        <v>4</v>
      </c>
      <c r="M79" s="864">
        <v>40</v>
      </c>
      <c r="N79" s="868">
        <v>13.31</v>
      </c>
      <c r="O79" s="864" t="s">
        <v>6346</v>
      </c>
      <c r="P79" s="869" t="s">
        <v>6497</v>
      </c>
      <c r="Q79" s="870">
        <f t="shared" si="5"/>
        <v>0</v>
      </c>
      <c r="R79" s="870">
        <f t="shared" si="5"/>
        <v>0</v>
      </c>
      <c r="S79" s="858" t="str">
        <f t="shared" si="6"/>
        <v/>
      </c>
      <c r="T79" s="858" t="str">
        <f t="shared" si="7"/>
        <v/>
      </c>
      <c r="U79" s="858" t="str">
        <f t="shared" si="8"/>
        <v/>
      </c>
      <c r="V79" s="871" t="str">
        <f t="shared" si="9"/>
        <v/>
      </c>
      <c r="W79" s="87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0:Q1048576">
    <cfRule type="cellIs" dxfId="12" priority="9" stopIfTrue="1" operator="lessThan">
      <formula>0</formula>
    </cfRule>
  </conditionalFormatting>
  <conditionalFormatting sqref="U80:U1048576">
    <cfRule type="cellIs" dxfId="11" priority="8" stopIfTrue="1" operator="greaterThan">
      <formula>0</formula>
    </cfRule>
  </conditionalFormatting>
  <conditionalFormatting sqref="V80:V1048576">
    <cfRule type="cellIs" dxfId="10" priority="7" stopIfTrue="1" operator="greaterThan">
      <formula>1</formula>
    </cfRule>
  </conditionalFormatting>
  <conditionalFormatting sqref="V80:V1048576">
    <cfRule type="cellIs" dxfId="9" priority="4" stopIfTrue="1" operator="greaterThan">
      <formula>1</formula>
    </cfRule>
  </conditionalFormatting>
  <conditionalFormatting sqref="U80:U1048576">
    <cfRule type="cellIs" dxfId="8" priority="5" stopIfTrue="1" operator="greaterThan">
      <formula>0</formula>
    </cfRule>
  </conditionalFormatting>
  <conditionalFormatting sqref="Q80:Q1048576">
    <cfRule type="cellIs" dxfId="7" priority="6" stopIfTrue="1" operator="lessThan">
      <formula>0</formula>
    </cfRule>
  </conditionalFormatting>
  <conditionalFormatting sqref="V5:V79">
    <cfRule type="cellIs" dxfId="6" priority="1" stopIfTrue="1" operator="greaterThan">
      <formula>1</formula>
    </cfRule>
  </conditionalFormatting>
  <conditionalFormatting sqref="U5:U79">
    <cfRule type="cellIs" dxfId="5" priority="2" stopIfTrue="1" operator="greaterThan">
      <formula>0</formula>
    </cfRule>
  </conditionalFormatting>
  <conditionalFormatting sqref="Q5:Q7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55" customWidth="1"/>
    <col min="3" max="3" width="7.21875" style="69" hidden="1" customWidth="1"/>
    <col min="4" max="4" width="7.77734375" style="355" customWidth="1"/>
    <col min="5" max="5" width="7.21875" style="69" hidden="1" customWidth="1"/>
    <col min="6" max="6" width="7.77734375" style="355" customWidth="1"/>
    <col min="7" max="7" width="7.77734375" style="91" customWidth="1"/>
    <col min="8" max="8" width="7.77734375" style="355" customWidth="1"/>
    <col min="9" max="9" width="7.21875" style="69" hidden="1" customWidth="1"/>
    <col min="10" max="10" width="7.77734375" style="355" customWidth="1"/>
    <col min="11" max="11" width="7.21875" style="69" hidden="1" customWidth="1"/>
    <col min="12" max="12" width="7.77734375" style="355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51" t="s">
        <v>253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ht="14.4" customHeight="1" thickBot="1" x14ac:dyDescent="0.35">
      <c r="A2" s="580" t="s">
        <v>297</v>
      </c>
      <c r="B2" s="344"/>
      <c r="C2" s="172"/>
      <c r="D2" s="344"/>
      <c r="E2" s="172"/>
      <c r="F2" s="344"/>
      <c r="G2" s="314"/>
      <c r="H2" s="344"/>
      <c r="I2" s="172"/>
      <c r="J2" s="344"/>
      <c r="K2" s="172"/>
      <c r="L2" s="344"/>
      <c r="M2" s="314"/>
    </row>
    <row r="3" spans="1:13" ht="14.4" customHeight="1" thickBot="1" x14ac:dyDescent="0.35">
      <c r="A3" s="429" t="s">
        <v>255</v>
      </c>
      <c r="B3" s="430">
        <f>SUBTOTAL(9,B6:B1048576)</f>
        <v>3779378</v>
      </c>
      <c r="C3" s="431">
        <f t="shared" ref="C3:L3" si="0">SUBTOTAL(9,C6:C1048576)</f>
        <v>11</v>
      </c>
      <c r="D3" s="431">
        <f t="shared" si="0"/>
        <v>4264184</v>
      </c>
      <c r="E3" s="431">
        <f t="shared" si="0"/>
        <v>9.7738485254786287</v>
      </c>
      <c r="F3" s="431">
        <f t="shared" si="0"/>
        <v>4021355</v>
      </c>
      <c r="G3" s="432">
        <f>IF(B3&lt;&gt;0,F3/B3,"")</f>
        <v>1.0640256147969323</v>
      </c>
      <c r="H3" s="430">
        <f t="shared" si="0"/>
        <v>47274.789999999994</v>
      </c>
      <c r="I3" s="431">
        <f t="shared" si="0"/>
        <v>2</v>
      </c>
      <c r="J3" s="431">
        <f t="shared" si="0"/>
        <v>555698.61999999988</v>
      </c>
      <c r="K3" s="431">
        <f t="shared" si="0"/>
        <v>23.71459682577332</v>
      </c>
      <c r="L3" s="431">
        <f t="shared" si="0"/>
        <v>549536.13</v>
      </c>
      <c r="M3" s="433">
        <f>IF(H3&lt;&gt;0,L3/H3,"")</f>
        <v>11.624295528335505</v>
      </c>
    </row>
    <row r="4" spans="1:13" ht="14.4" customHeight="1" x14ac:dyDescent="0.3">
      <c r="A4" s="571" t="s">
        <v>204</v>
      </c>
      <c r="B4" s="516" t="s">
        <v>210</v>
      </c>
      <c r="C4" s="517"/>
      <c r="D4" s="517"/>
      <c r="E4" s="517"/>
      <c r="F4" s="517"/>
      <c r="G4" s="518"/>
      <c r="H4" s="516" t="s">
        <v>211</v>
      </c>
      <c r="I4" s="517"/>
      <c r="J4" s="517"/>
      <c r="K4" s="517"/>
      <c r="L4" s="517"/>
      <c r="M4" s="518"/>
    </row>
    <row r="5" spans="1:13" s="89" customFormat="1" ht="14.4" customHeight="1" thickBot="1" x14ac:dyDescent="0.35">
      <c r="A5" s="873"/>
      <c r="B5" s="874">
        <v>2011</v>
      </c>
      <c r="C5" s="875"/>
      <c r="D5" s="875">
        <v>2012</v>
      </c>
      <c r="E5" s="875"/>
      <c r="F5" s="875">
        <v>2013</v>
      </c>
      <c r="G5" s="767" t="s">
        <v>5</v>
      </c>
      <c r="H5" s="874">
        <v>2011</v>
      </c>
      <c r="I5" s="875"/>
      <c r="J5" s="875">
        <v>2012</v>
      </c>
      <c r="K5" s="875"/>
      <c r="L5" s="875">
        <v>2013</v>
      </c>
      <c r="M5" s="767" t="s">
        <v>5</v>
      </c>
    </row>
    <row r="6" spans="1:13" ht="14.4" customHeight="1" x14ac:dyDescent="0.3">
      <c r="A6" s="651" t="s">
        <v>5534</v>
      </c>
      <c r="B6" s="768"/>
      <c r="C6" s="620"/>
      <c r="D6" s="768">
        <v>512</v>
      </c>
      <c r="E6" s="620"/>
      <c r="F6" s="768"/>
      <c r="G6" s="641"/>
      <c r="H6" s="768"/>
      <c r="I6" s="620"/>
      <c r="J6" s="768"/>
      <c r="K6" s="620"/>
      <c r="L6" s="768"/>
      <c r="M6" s="671"/>
    </row>
    <row r="7" spans="1:13" ht="14.4" customHeight="1" x14ac:dyDescent="0.3">
      <c r="A7" s="652" t="s">
        <v>5541</v>
      </c>
      <c r="B7" s="780">
        <v>124</v>
      </c>
      <c r="C7" s="626">
        <v>1</v>
      </c>
      <c r="D7" s="780"/>
      <c r="E7" s="626"/>
      <c r="F7" s="780">
        <v>126</v>
      </c>
      <c r="G7" s="642">
        <v>1.0161290322580645</v>
      </c>
      <c r="H7" s="780"/>
      <c r="I7" s="626"/>
      <c r="J7" s="780"/>
      <c r="K7" s="626"/>
      <c r="L7" s="780"/>
      <c r="M7" s="672"/>
    </row>
    <row r="8" spans="1:13" ht="14.4" customHeight="1" x14ac:dyDescent="0.3">
      <c r="A8" s="652" t="s">
        <v>6498</v>
      </c>
      <c r="B8" s="780">
        <v>55960</v>
      </c>
      <c r="C8" s="626">
        <v>1</v>
      </c>
      <c r="D8" s="780">
        <v>18590</v>
      </c>
      <c r="E8" s="626">
        <v>0.33220157255182275</v>
      </c>
      <c r="F8" s="780">
        <v>51991</v>
      </c>
      <c r="G8" s="642">
        <v>0.92907433881343815</v>
      </c>
      <c r="H8" s="780"/>
      <c r="I8" s="626"/>
      <c r="J8" s="780"/>
      <c r="K8" s="626"/>
      <c r="L8" s="780"/>
      <c r="M8" s="672"/>
    </row>
    <row r="9" spans="1:13" ht="14.4" customHeight="1" x14ac:dyDescent="0.3">
      <c r="A9" s="652" t="s">
        <v>5543</v>
      </c>
      <c r="B9" s="780"/>
      <c r="C9" s="626"/>
      <c r="D9" s="780">
        <v>2221</v>
      </c>
      <c r="E9" s="626"/>
      <c r="F9" s="780">
        <v>1815</v>
      </c>
      <c r="G9" s="642"/>
      <c r="H9" s="780"/>
      <c r="I9" s="626"/>
      <c r="J9" s="780"/>
      <c r="K9" s="626"/>
      <c r="L9" s="780"/>
      <c r="M9" s="672"/>
    </row>
    <row r="10" spans="1:13" ht="14.4" customHeight="1" x14ac:dyDescent="0.3">
      <c r="A10" s="652" t="s">
        <v>6499</v>
      </c>
      <c r="B10" s="780">
        <v>10790</v>
      </c>
      <c r="C10" s="626">
        <v>1</v>
      </c>
      <c r="D10" s="780">
        <v>4438</v>
      </c>
      <c r="E10" s="626">
        <v>0.41130676552363299</v>
      </c>
      <c r="F10" s="780">
        <v>5867</v>
      </c>
      <c r="G10" s="642">
        <v>0.54374420759962927</v>
      </c>
      <c r="H10" s="780">
        <v>23850</v>
      </c>
      <c r="I10" s="626">
        <v>1</v>
      </c>
      <c r="J10" s="780">
        <v>10610.5</v>
      </c>
      <c r="K10" s="626">
        <v>0.4448846960167715</v>
      </c>
      <c r="L10" s="780">
        <v>12311</v>
      </c>
      <c r="M10" s="672">
        <v>0.51618448637316561</v>
      </c>
    </row>
    <row r="11" spans="1:13" ht="14.4" customHeight="1" x14ac:dyDescent="0.3">
      <c r="A11" s="652" t="s">
        <v>6500</v>
      </c>
      <c r="B11" s="780"/>
      <c r="C11" s="626"/>
      <c r="D11" s="780">
        <v>2472</v>
      </c>
      <c r="E11" s="626"/>
      <c r="F11" s="780"/>
      <c r="G11" s="642"/>
      <c r="H11" s="780"/>
      <c r="I11" s="626"/>
      <c r="J11" s="780"/>
      <c r="K11" s="626"/>
      <c r="L11" s="780"/>
      <c r="M11" s="672"/>
    </row>
    <row r="12" spans="1:13" ht="14.4" customHeight="1" x14ac:dyDescent="0.3">
      <c r="A12" s="652" t="s">
        <v>5549</v>
      </c>
      <c r="B12" s="780">
        <v>317630</v>
      </c>
      <c r="C12" s="626">
        <v>1</v>
      </c>
      <c r="D12" s="780">
        <v>278118</v>
      </c>
      <c r="E12" s="626">
        <v>0.87560368982778702</v>
      </c>
      <c r="F12" s="780">
        <v>228807</v>
      </c>
      <c r="G12" s="642">
        <v>0.7203570191732519</v>
      </c>
      <c r="H12" s="780"/>
      <c r="I12" s="626"/>
      <c r="J12" s="780"/>
      <c r="K12" s="626"/>
      <c r="L12" s="780"/>
      <c r="M12" s="672"/>
    </row>
    <row r="13" spans="1:13" ht="14.4" customHeight="1" x14ac:dyDescent="0.3">
      <c r="A13" s="652" t="s">
        <v>6501</v>
      </c>
      <c r="B13" s="780">
        <v>1674540</v>
      </c>
      <c r="C13" s="626">
        <v>1</v>
      </c>
      <c r="D13" s="780">
        <v>1982592</v>
      </c>
      <c r="E13" s="626">
        <v>1.1839621627432011</v>
      </c>
      <c r="F13" s="780">
        <v>1377184</v>
      </c>
      <c r="G13" s="642">
        <v>0.82242526305731722</v>
      </c>
      <c r="H13" s="780"/>
      <c r="I13" s="626"/>
      <c r="J13" s="780"/>
      <c r="K13" s="626"/>
      <c r="L13" s="780"/>
      <c r="M13" s="672"/>
    </row>
    <row r="14" spans="1:13" ht="14.4" customHeight="1" x14ac:dyDescent="0.3">
      <c r="A14" s="652" t="s">
        <v>6502</v>
      </c>
      <c r="B14" s="780">
        <v>439507</v>
      </c>
      <c r="C14" s="626">
        <v>1</v>
      </c>
      <c r="D14" s="780">
        <v>654993</v>
      </c>
      <c r="E14" s="626">
        <v>1.4902902570379994</v>
      </c>
      <c r="F14" s="780">
        <v>663727</v>
      </c>
      <c r="G14" s="642">
        <v>1.5101625230087348</v>
      </c>
      <c r="H14" s="780">
        <v>23424.789999999997</v>
      </c>
      <c r="I14" s="626">
        <v>1</v>
      </c>
      <c r="J14" s="780">
        <v>545088.11999999988</v>
      </c>
      <c r="K14" s="626">
        <v>23.269712129756549</v>
      </c>
      <c r="L14" s="780">
        <v>537225.13</v>
      </c>
      <c r="M14" s="672">
        <v>22.934042525034378</v>
      </c>
    </row>
    <row r="15" spans="1:13" ht="14.4" customHeight="1" x14ac:dyDescent="0.3">
      <c r="A15" s="652" t="s">
        <v>6503</v>
      </c>
      <c r="B15" s="780">
        <v>557428</v>
      </c>
      <c r="C15" s="626">
        <v>1</v>
      </c>
      <c r="D15" s="780">
        <v>495343</v>
      </c>
      <c r="E15" s="626">
        <v>0.88862238710649621</v>
      </c>
      <c r="F15" s="780">
        <v>687126</v>
      </c>
      <c r="G15" s="642">
        <v>1.232672201611688</v>
      </c>
      <c r="H15" s="780"/>
      <c r="I15" s="626"/>
      <c r="J15" s="780"/>
      <c r="K15" s="626"/>
      <c r="L15" s="780"/>
      <c r="M15" s="672"/>
    </row>
    <row r="16" spans="1:13" ht="14.4" customHeight="1" x14ac:dyDescent="0.3">
      <c r="A16" s="652" t="s">
        <v>6504</v>
      </c>
      <c r="B16" s="780">
        <v>130007</v>
      </c>
      <c r="C16" s="626">
        <v>1</v>
      </c>
      <c r="D16" s="780">
        <v>178298</v>
      </c>
      <c r="E16" s="626">
        <v>1.3714492296568646</v>
      </c>
      <c r="F16" s="780">
        <v>710729</v>
      </c>
      <c r="G16" s="642">
        <v>5.4668517849038896</v>
      </c>
      <c r="H16" s="780"/>
      <c r="I16" s="626"/>
      <c r="J16" s="780"/>
      <c r="K16" s="626"/>
      <c r="L16" s="780"/>
      <c r="M16" s="672"/>
    </row>
    <row r="17" spans="1:13" ht="14.4" customHeight="1" x14ac:dyDescent="0.3">
      <c r="A17" s="652" t="s">
        <v>6505</v>
      </c>
      <c r="B17" s="780">
        <v>254650</v>
      </c>
      <c r="C17" s="626">
        <v>1</v>
      </c>
      <c r="D17" s="780">
        <v>310109</v>
      </c>
      <c r="E17" s="626">
        <v>1.2177851953661889</v>
      </c>
      <c r="F17" s="780">
        <v>278412</v>
      </c>
      <c r="G17" s="642">
        <v>1.0933123895542902</v>
      </c>
      <c r="H17" s="780"/>
      <c r="I17" s="626"/>
      <c r="J17" s="780"/>
      <c r="K17" s="626"/>
      <c r="L17" s="780"/>
      <c r="M17" s="672"/>
    </row>
    <row r="18" spans="1:13" ht="14.4" customHeight="1" x14ac:dyDescent="0.3">
      <c r="A18" s="652" t="s">
        <v>6506</v>
      </c>
      <c r="B18" s="780">
        <v>9659</v>
      </c>
      <c r="C18" s="626">
        <v>1</v>
      </c>
      <c r="D18" s="780">
        <v>9753</v>
      </c>
      <c r="E18" s="626">
        <v>1.0097318562998241</v>
      </c>
      <c r="F18" s="780">
        <v>507</v>
      </c>
      <c r="G18" s="642">
        <v>5.2489905787348586E-2</v>
      </c>
      <c r="H18" s="780"/>
      <c r="I18" s="626"/>
      <c r="J18" s="780"/>
      <c r="K18" s="626"/>
      <c r="L18" s="780"/>
      <c r="M18" s="672"/>
    </row>
    <row r="19" spans="1:13" ht="14.4" customHeight="1" thickBot="1" x14ac:dyDescent="0.35">
      <c r="A19" s="770" t="s">
        <v>5550</v>
      </c>
      <c r="B19" s="769">
        <v>329083</v>
      </c>
      <c r="C19" s="632">
        <v>1</v>
      </c>
      <c r="D19" s="769">
        <v>326745</v>
      </c>
      <c r="E19" s="632">
        <v>0.99289540936481069</v>
      </c>
      <c r="F19" s="769">
        <v>15064</v>
      </c>
      <c r="G19" s="643">
        <v>4.5775685769243624E-2</v>
      </c>
      <c r="H19" s="769"/>
      <c r="I19" s="632"/>
      <c r="J19" s="769"/>
      <c r="K19" s="632"/>
      <c r="L19" s="769"/>
      <c r="M19" s="67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5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51" t="s">
        <v>254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ht="14.4" customHeight="1" thickBot="1" x14ac:dyDescent="0.35">
      <c r="A2" s="580" t="s">
        <v>297</v>
      </c>
      <c r="B2" s="172"/>
      <c r="C2" s="172"/>
      <c r="D2" s="172"/>
      <c r="E2" s="172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314"/>
      <c r="Q2" s="175"/>
    </row>
    <row r="3" spans="1:17" ht="14.4" customHeight="1" thickBot="1" x14ac:dyDescent="0.35">
      <c r="E3" s="209" t="s">
        <v>255</v>
      </c>
      <c r="F3" s="357">
        <f t="shared" ref="F3:O3" si="0">SUBTOTAL(9,F6:F1048576)</f>
        <v>51620.569999999992</v>
      </c>
      <c r="G3" s="362">
        <f t="shared" si="0"/>
        <v>3826652.79</v>
      </c>
      <c r="H3" s="363"/>
      <c r="I3" s="363"/>
      <c r="J3" s="357">
        <f t="shared" si="0"/>
        <v>51263.5</v>
      </c>
      <c r="K3" s="362">
        <f t="shared" si="0"/>
        <v>4819882.6199999992</v>
      </c>
      <c r="L3" s="363"/>
      <c r="M3" s="363"/>
      <c r="N3" s="357">
        <f t="shared" si="0"/>
        <v>38232.189999999995</v>
      </c>
      <c r="O3" s="362">
        <f t="shared" si="0"/>
        <v>4570891.13</v>
      </c>
      <c r="P3" s="297">
        <f>IF(G3=0,"",O3/G3)</f>
        <v>1.1944880763535382</v>
      </c>
      <c r="Q3" s="359">
        <f>IF(N3=0,"",O3/N3)</f>
        <v>119.55608951514419</v>
      </c>
    </row>
    <row r="4" spans="1:17" ht="14.4" customHeight="1" x14ac:dyDescent="0.3">
      <c r="A4" s="521" t="s">
        <v>157</v>
      </c>
      <c r="B4" s="520" t="s">
        <v>205</v>
      </c>
      <c r="C4" s="521" t="s">
        <v>206</v>
      </c>
      <c r="D4" s="522" t="s">
        <v>175</v>
      </c>
      <c r="E4" s="523" t="s">
        <v>14</v>
      </c>
      <c r="F4" s="527">
        <v>2011</v>
      </c>
      <c r="G4" s="528"/>
      <c r="H4" s="361"/>
      <c r="I4" s="361"/>
      <c r="J4" s="527">
        <v>2012</v>
      </c>
      <c r="K4" s="528"/>
      <c r="L4" s="361"/>
      <c r="M4" s="361"/>
      <c r="N4" s="527">
        <v>2013</v>
      </c>
      <c r="O4" s="528"/>
      <c r="P4" s="529" t="s">
        <v>5</v>
      </c>
      <c r="Q4" s="519" t="s">
        <v>208</v>
      </c>
    </row>
    <row r="5" spans="1:17" ht="14.4" customHeight="1" thickBot="1" x14ac:dyDescent="0.35">
      <c r="A5" s="772"/>
      <c r="B5" s="771"/>
      <c r="C5" s="772"/>
      <c r="D5" s="773"/>
      <c r="E5" s="774"/>
      <c r="F5" s="781" t="s">
        <v>176</v>
      </c>
      <c r="G5" s="782" t="s">
        <v>17</v>
      </c>
      <c r="H5" s="783"/>
      <c r="I5" s="783"/>
      <c r="J5" s="781" t="s">
        <v>176</v>
      </c>
      <c r="K5" s="782" t="s">
        <v>17</v>
      </c>
      <c r="L5" s="783"/>
      <c r="M5" s="783"/>
      <c r="N5" s="781" t="s">
        <v>176</v>
      </c>
      <c r="O5" s="782" t="s">
        <v>17</v>
      </c>
      <c r="P5" s="784"/>
      <c r="Q5" s="779"/>
    </row>
    <row r="6" spans="1:17" ht="14.4" customHeight="1" x14ac:dyDescent="0.3">
      <c r="A6" s="619" t="s">
        <v>5552</v>
      </c>
      <c r="B6" s="620" t="s">
        <v>5461</v>
      </c>
      <c r="C6" s="620" t="s">
        <v>5462</v>
      </c>
      <c r="D6" s="620" t="s">
        <v>6507</v>
      </c>
      <c r="E6" s="620" t="s">
        <v>6508</v>
      </c>
      <c r="F6" s="623"/>
      <c r="G6" s="623"/>
      <c r="H6" s="623"/>
      <c r="I6" s="623"/>
      <c r="J6" s="623">
        <v>2</v>
      </c>
      <c r="K6" s="623">
        <v>512</v>
      </c>
      <c r="L6" s="623"/>
      <c r="M6" s="623">
        <v>256</v>
      </c>
      <c r="N6" s="623"/>
      <c r="O6" s="623"/>
      <c r="P6" s="641"/>
      <c r="Q6" s="624"/>
    </row>
    <row r="7" spans="1:17" ht="14.4" customHeight="1" x14ac:dyDescent="0.3">
      <c r="A7" s="625" t="s">
        <v>5564</v>
      </c>
      <c r="B7" s="626" t="s">
        <v>6509</v>
      </c>
      <c r="C7" s="626" t="s">
        <v>5462</v>
      </c>
      <c r="D7" s="626" t="s">
        <v>6510</v>
      </c>
      <c r="E7" s="626" t="s">
        <v>6511</v>
      </c>
      <c r="F7" s="629">
        <v>2</v>
      </c>
      <c r="G7" s="629">
        <v>124</v>
      </c>
      <c r="H7" s="629">
        <v>1</v>
      </c>
      <c r="I7" s="629">
        <v>62</v>
      </c>
      <c r="J7" s="629"/>
      <c r="K7" s="629"/>
      <c r="L7" s="629"/>
      <c r="M7" s="629"/>
      <c r="N7" s="629">
        <v>2</v>
      </c>
      <c r="O7" s="629">
        <v>126</v>
      </c>
      <c r="P7" s="642">
        <v>1.0161290322580645</v>
      </c>
      <c r="Q7" s="630">
        <v>63</v>
      </c>
    </row>
    <row r="8" spans="1:17" ht="14.4" customHeight="1" x14ac:dyDescent="0.3">
      <c r="A8" s="625" t="s">
        <v>6512</v>
      </c>
      <c r="B8" s="626" t="s">
        <v>6513</v>
      </c>
      <c r="C8" s="626" t="s">
        <v>5462</v>
      </c>
      <c r="D8" s="626" t="s">
        <v>6514</v>
      </c>
      <c r="E8" s="626" t="s">
        <v>6515</v>
      </c>
      <c r="F8" s="629">
        <v>4</v>
      </c>
      <c r="G8" s="629">
        <v>37044</v>
      </c>
      <c r="H8" s="629">
        <v>1</v>
      </c>
      <c r="I8" s="629">
        <v>9261</v>
      </c>
      <c r="J8" s="629">
        <v>2</v>
      </c>
      <c r="K8" s="629">
        <v>18590</v>
      </c>
      <c r="L8" s="629">
        <v>0.50183565489687942</v>
      </c>
      <c r="M8" s="629">
        <v>9295</v>
      </c>
      <c r="N8" s="629">
        <v>4</v>
      </c>
      <c r="O8" s="629">
        <v>37348</v>
      </c>
      <c r="P8" s="642">
        <v>1.008206457186049</v>
      </c>
      <c r="Q8" s="630">
        <v>9337</v>
      </c>
    </row>
    <row r="9" spans="1:17" ht="14.4" customHeight="1" x14ac:dyDescent="0.3">
      <c r="A9" s="625" t="s">
        <v>6512</v>
      </c>
      <c r="B9" s="626" t="s">
        <v>6513</v>
      </c>
      <c r="C9" s="626" t="s">
        <v>5462</v>
      </c>
      <c r="D9" s="626" t="s">
        <v>6516</v>
      </c>
      <c r="E9" s="626" t="s">
        <v>6517</v>
      </c>
      <c r="F9" s="629">
        <v>1</v>
      </c>
      <c r="G9" s="629">
        <v>1228</v>
      </c>
      <c r="H9" s="629">
        <v>1</v>
      </c>
      <c r="I9" s="629">
        <v>1228</v>
      </c>
      <c r="J9" s="629"/>
      <c r="K9" s="629"/>
      <c r="L9" s="629"/>
      <c r="M9" s="629"/>
      <c r="N9" s="629">
        <v>1</v>
      </c>
      <c r="O9" s="629">
        <v>1245</v>
      </c>
      <c r="P9" s="642">
        <v>1.013843648208469</v>
      </c>
      <c r="Q9" s="630">
        <v>1245</v>
      </c>
    </row>
    <row r="10" spans="1:17" ht="14.4" customHeight="1" x14ac:dyDescent="0.3">
      <c r="A10" s="625" t="s">
        <v>6512</v>
      </c>
      <c r="B10" s="626" t="s">
        <v>6513</v>
      </c>
      <c r="C10" s="626" t="s">
        <v>5462</v>
      </c>
      <c r="D10" s="626" t="s">
        <v>6518</v>
      </c>
      <c r="E10" s="626" t="s">
        <v>6519</v>
      </c>
      <c r="F10" s="629">
        <v>8</v>
      </c>
      <c r="G10" s="629">
        <v>17688</v>
      </c>
      <c r="H10" s="629">
        <v>1</v>
      </c>
      <c r="I10" s="629">
        <v>2211</v>
      </c>
      <c r="J10" s="629"/>
      <c r="K10" s="629"/>
      <c r="L10" s="629"/>
      <c r="M10" s="629"/>
      <c r="N10" s="629">
        <v>6</v>
      </c>
      <c r="O10" s="629">
        <v>13398</v>
      </c>
      <c r="P10" s="642">
        <v>0.7574626865671642</v>
      </c>
      <c r="Q10" s="630">
        <v>2233</v>
      </c>
    </row>
    <row r="11" spans="1:17" ht="14.4" customHeight="1" x14ac:dyDescent="0.3">
      <c r="A11" s="625" t="s">
        <v>5566</v>
      </c>
      <c r="B11" s="626" t="s">
        <v>6520</v>
      </c>
      <c r="C11" s="626" t="s">
        <v>5462</v>
      </c>
      <c r="D11" s="626" t="s">
        <v>6521</v>
      </c>
      <c r="E11" s="626" t="s">
        <v>6522</v>
      </c>
      <c r="F11" s="629"/>
      <c r="G11" s="629"/>
      <c r="H11" s="629"/>
      <c r="I11" s="629"/>
      <c r="J11" s="629">
        <v>2</v>
      </c>
      <c r="K11" s="629">
        <v>326</v>
      </c>
      <c r="L11" s="629"/>
      <c r="M11" s="629">
        <v>163</v>
      </c>
      <c r="N11" s="629"/>
      <c r="O11" s="629"/>
      <c r="P11" s="642"/>
      <c r="Q11" s="630"/>
    </row>
    <row r="12" spans="1:17" ht="14.4" customHeight="1" x14ac:dyDescent="0.3">
      <c r="A12" s="625" t="s">
        <v>5566</v>
      </c>
      <c r="B12" s="626" t="s">
        <v>6520</v>
      </c>
      <c r="C12" s="626" t="s">
        <v>5462</v>
      </c>
      <c r="D12" s="626" t="s">
        <v>6523</v>
      </c>
      <c r="E12" s="626" t="s">
        <v>6524</v>
      </c>
      <c r="F12" s="629"/>
      <c r="G12" s="629"/>
      <c r="H12" s="629"/>
      <c r="I12" s="629"/>
      <c r="J12" s="629">
        <v>1</v>
      </c>
      <c r="K12" s="629">
        <v>166</v>
      </c>
      <c r="L12" s="629"/>
      <c r="M12" s="629">
        <v>166</v>
      </c>
      <c r="N12" s="629"/>
      <c r="O12" s="629"/>
      <c r="P12" s="642"/>
      <c r="Q12" s="630"/>
    </row>
    <row r="13" spans="1:17" ht="14.4" customHeight="1" x14ac:dyDescent="0.3">
      <c r="A13" s="625" t="s">
        <v>5566</v>
      </c>
      <c r="B13" s="626" t="s">
        <v>6520</v>
      </c>
      <c r="C13" s="626" t="s">
        <v>5462</v>
      </c>
      <c r="D13" s="626" t="s">
        <v>6525</v>
      </c>
      <c r="E13" s="626" t="s">
        <v>6526</v>
      </c>
      <c r="F13" s="629"/>
      <c r="G13" s="629"/>
      <c r="H13" s="629"/>
      <c r="I13" s="629"/>
      <c r="J13" s="629"/>
      <c r="K13" s="629"/>
      <c r="L13" s="629"/>
      <c r="M13" s="629"/>
      <c r="N13" s="629">
        <v>1</v>
      </c>
      <c r="O13" s="629">
        <v>237</v>
      </c>
      <c r="P13" s="642"/>
      <c r="Q13" s="630">
        <v>237</v>
      </c>
    </row>
    <row r="14" spans="1:17" ht="14.4" customHeight="1" x14ac:dyDescent="0.3">
      <c r="A14" s="625" t="s">
        <v>5566</v>
      </c>
      <c r="B14" s="626" t="s">
        <v>6520</v>
      </c>
      <c r="C14" s="626" t="s">
        <v>5462</v>
      </c>
      <c r="D14" s="626" t="s">
        <v>6527</v>
      </c>
      <c r="E14" s="626" t="s">
        <v>6528</v>
      </c>
      <c r="F14" s="629"/>
      <c r="G14" s="629"/>
      <c r="H14" s="629"/>
      <c r="I14" s="629"/>
      <c r="J14" s="629"/>
      <c r="K14" s="629"/>
      <c r="L14" s="629"/>
      <c r="M14" s="629"/>
      <c r="N14" s="629">
        <v>1</v>
      </c>
      <c r="O14" s="629">
        <v>664</v>
      </c>
      <c r="P14" s="642"/>
      <c r="Q14" s="630">
        <v>664</v>
      </c>
    </row>
    <row r="15" spans="1:17" ht="14.4" customHeight="1" x14ac:dyDescent="0.3">
      <c r="A15" s="625" t="s">
        <v>5566</v>
      </c>
      <c r="B15" s="626" t="s">
        <v>6520</v>
      </c>
      <c r="C15" s="626" t="s">
        <v>5462</v>
      </c>
      <c r="D15" s="626" t="s">
        <v>6529</v>
      </c>
      <c r="E15" s="626" t="s">
        <v>6530</v>
      </c>
      <c r="F15" s="629"/>
      <c r="G15" s="629"/>
      <c r="H15" s="629"/>
      <c r="I15" s="629"/>
      <c r="J15" s="629">
        <v>8</v>
      </c>
      <c r="K15" s="629">
        <v>624</v>
      </c>
      <c r="L15" s="629"/>
      <c r="M15" s="629">
        <v>78</v>
      </c>
      <c r="N15" s="629">
        <v>0</v>
      </c>
      <c r="O15" s="629">
        <v>0</v>
      </c>
      <c r="P15" s="642"/>
      <c r="Q15" s="630"/>
    </row>
    <row r="16" spans="1:17" ht="14.4" customHeight="1" x14ac:dyDescent="0.3">
      <c r="A16" s="625" t="s">
        <v>5566</v>
      </c>
      <c r="B16" s="626" t="s">
        <v>6520</v>
      </c>
      <c r="C16" s="626" t="s">
        <v>5462</v>
      </c>
      <c r="D16" s="626" t="s">
        <v>6531</v>
      </c>
      <c r="E16" s="626" t="s">
        <v>6532</v>
      </c>
      <c r="F16" s="629"/>
      <c r="G16" s="629"/>
      <c r="H16" s="629"/>
      <c r="I16" s="629"/>
      <c r="J16" s="629">
        <v>2</v>
      </c>
      <c r="K16" s="629">
        <v>908</v>
      </c>
      <c r="L16" s="629"/>
      <c r="M16" s="629">
        <v>454</v>
      </c>
      <c r="N16" s="629">
        <v>2</v>
      </c>
      <c r="O16" s="629">
        <v>914</v>
      </c>
      <c r="P16" s="642"/>
      <c r="Q16" s="630">
        <v>457</v>
      </c>
    </row>
    <row r="17" spans="1:17" ht="14.4" customHeight="1" x14ac:dyDescent="0.3">
      <c r="A17" s="625" t="s">
        <v>5566</v>
      </c>
      <c r="B17" s="626" t="s">
        <v>6520</v>
      </c>
      <c r="C17" s="626" t="s">
        <v>5462</v>
      </c>
      <c r="D17" s="626" t="s">
        <v>6533</v>
      </c>
      <c r="E17" s="626" t="s">
        <v>6534</v>
      </c>
      <c r="F17" s="629"/>
      <c r="G17" s="629"/>
      <c r="H17" s="629"/>
      <c r="I17" s="629"/>
      <c r="J17" s="629">
        <v>1</v>
      </c>
      <c r="K17" s="629">
        <v>197</v>
      </c>
      <c r="L17" s="629"/>
      <c r="M17" s="629">
        <v>197</v>
      </c>
      <c r="N17" s="629"/>
      <c r="O17" s="629"/>
      <c r="P17" s="642"/>
      <c r="Q17" s="630"/>
    </row>
    <row r="18" spans="1:17" ht="14.4" customHeight="1" x14ac:dyDescent="0.3">
      <c r="A18" s="625" t="s">
        <v>6535</v>
      </c>
      <c r="B18" s="626" t="s">
        <v>2212</v>
      </c>
      <c r="C18" s="626" t="s">
        <v>5728</v>
      </c>
      <c r="D18" s="626" t="s">
        <v>6536</v>
      </c>
      <c r="E18" s="626" t="s">
        <v>6537</v>
      </c>
      <c r="F18" s="629"/>
      <c r="G18" s="629"/>
      <c r="H18" s="629"/>
      <c r="I18" s="629"/>
      <c r="J18" s="629">
        <v>300</v>
      </c>
      <c r="K18" s="629">
        <v>1407</v>
      </c>
      <c r="L18" s="629"/>
      <c r="M18" s="629">
        <v>4.6900000000000004</v>
      </c>
      <c r="N18" s="629"/>
      <c r="O18" s="629"/>
      <c r="P18" s="642"/>
      <c r="Q18" s="630"/>
    </row>
    <row r="19" spans="1:17" ht="14.4" customHeight="1" x14ac:dyDescent="0.3">
      <c r="A19" s="625" t="s">
        <v>6535</v>
      </c>
      <c r="B19" s="626" t="s">
        <v>2212</v>
      </c>
      <c r="C19" s="626" t="s">
        <v>5728</v>
      </c>
      <c r="D19" s="626" t="s">
        <v>6538</v>
      </c>
      <c r="E19" s="626" t="s">
        <v>6539</v>
      </c>
      <c r="F19" s="629">
        <v>4500</v>
      </c>
      <c r="G19" s="629">
        <v>23850</v>
      </c>
      <c r="H19" s="629">
        <v>1</v>
      </c>
      <c r="I19" s="629">
        <v>5.3</v>
      </c>
      <c r="J19" s="629">
        <v>900</v>
      </c>
      <c r="K19" s="629">
        <v>4779</v>
      </c>
      <c r="L19" s="629">
        <v>0.20037735849056604</v>
      </c>
      <c r="M19" s="629">
        <v>5.31</v>
      </c>
      <c r="N19" s="629">
        <v>1500</v>
      </c>
      <c r="O19" s="629">
        <v>8316</v>
      </c>
      <c r="P19" s="642">
        <v>0.34867924528301886</v>
      </c>
      <c r="Q19" s="630">
        <v>5.5439999999999996</v>
      </c>
    </row>
    <row r="20" spans="1:17" ht="14.4" customHeight="1" x14ac:dyDescent="0.3">
      <c r="A20" s="625" t="s">
        <v>6535</v>
      </c>
      <c r="B20" s="626" t="s">
        <v>2212</v>
      </c>
      <c r="C20" s="626" t="s">
        <v>5728</v>
      </c>
      <c r="D20" s="626" t="s">
        <v>6540</v>
      </c>
      <c r="E20" s="626" t="s">
        <v>6541</v>
      </c>
      <c r="F20" s="629"/>
      <c r="G20" s="629"/>
      <c r="H20" s="629"/>
      <c r="I20" s="629"/>
      <c r="J20" s="629"/>
      <c r="K20" s="629"/>
      <c r="L20" s="629"/>
      <c r="M20" s="629"/>
      <c r="N20" s="629">
        <v>500</v>
      </c>
      <c r="O20" s="629">
        <v>3995</v>
      </c>
      <c r="P20" s="642"/>
      <c r="Q20" s="630">
        <v>7.99</v>
      </c>
    </row>
    <row r="21" spans="1:17" ht="14.4" customHeight="1" x14ac:dyDescent="0.3">
      <c r="A21" s="625" t="s">
        <v>6535</v>
      </c>
      <c r="B21" s="626" t="s">
        <v>2212</v>
      </c>
      <c r="C21" s="626" t="s">
        <v>5728</v>
      </c>
      <c r="D21" s="626" t="s">
        <v>6542</v>
      </c>
      <c r="E21" s="626" t="s">
        <v>6543</v>
      </c>
      <c r="F21" s="629"/>
      <c r="G21" s="629"/>
      <c r="H21" s="629"/>
      <c r="I21" s="629"/>
      <c r="J21" s="629">
        <v>2</v>
      </c>
      <c r="K21" s="629">
        <v>4424.5</v>
      </c>
      <c r="L21" s="629"/>
      <c r="M21" s="629">
        <v>2212.25</v>
      </c>
      <c r="N21" s="629"/>
      <c r="O21" s="629"/>
      <c r="P21" s="642"/>
      <c r="Q21" s="630"/>
    </row>
    <row r="22" spans="1:17" ht="14.4" customHeight="1" x14ac:dyDescent="0.3">
      <c r="A22" s="625" t="s">
        <v>6535</v>
      </c>
      <c r="B22" s="626" t="s">
        <v>2212</v>
      </c>
      <c r="C22" s="626" t="s">
        <v>5462</v>
      </c>
      <c r="D22" s="626" t="s">
        <v>6544</v>
      </c>
      <c r="E22" s="626" t="s">
        <v>6545</v>
      </c>
      <c r="F22" s="629"/>
      <c r="G22" s="629"/>
      <c r="H22" s="629"/>
      <c r="I22" s="629"/>
      <c r="J22" s="629"/>
      <c r="K22" s="629"/>
      <c r="L22" s="629"/>
      <c r="M22" s="629"/>
      <c r="N22" s="629">
        <v>1</v>
      </c>
      <c r="O22" s="629">
        <v>163</v>
      </c>
      <c r="P22" s="642"/>
      <c r="Q22" s="630">
        <v>163</v>
      </c>
    </row>
    <row r="23" spans="1:17" ht="14.4" customHeight="1" x14ac:dyDescent="0.3">
      <c r="A23" s="625" t="s">
        <v>6535</v>
      </c>
      <c r="B23" s="626" t="s">
        <v>2212</v>
      </c>
      <c r="C23" s="626" t="s">
        <v>5462</v>
      </c>
      <c r="D23" s="626" t="s">
        <v>6546</v>
      </c>
      <c r="E23" s="626" t="s">
        <v>6547</v>
      </c>
      <c r="F23" s="629"/>
      <c r="G23" s="629"/>
      <c r="H23" s="629"/>
      <c r="I23" s="629"/>
      <c r="J23" s="629"/>
      <c r="K23" s="629"/>
      <c r="L23" s="629"/>
      <c r="M23" s="629"/>
      <c r="N23" s="629">
        <v>1</v>
      </c>
      <c r="O23" s="629">
        <v>1376</v>
      </c>
      <c r="P23" s="642"/>
      <c r="Q23" s="630">
        <v>1376</v>
      </c>
    </row>
    <row r="24" spans="1:17" ht="14.4" customHeight="1" x14ac:dyDescent="0.3">
      <c r="A24" s="625" t="s">
        <v>6535</v>
      </c>
      <c r="B24" s="626" t="s">
        <v>2212</v>
      </c>
      <c r="C24" s="626" t="s">
        <v>5462</v>
      </c>
      <c r="D24" s="626" t="s">
        <v>6548</v>
      </c>
      <c r="E24" s="626" t="s">
        <v>6549</v>
      </c>
      <c r="F24" s="629"/>
      <c r="G24" s="629"/>
      <c r="H24" s="629"/>
      <c r="I24" s="629"/>
      <c r="J24" s="629">
        <v>2</v>
      </c>
      <c r="K24" s="629">
        <v>972</v>
      </c>
      <c r="L24" s="629"/>
      <c r="M24" s="629">
        <v>486</v>
      </c>
      <c r="N24" s="629"/>
      <c r="O24" s="629"/>
      <c r="P24" s="642"/>
      <c r="Q24" s="630"/>
    </row>
    <row r="25" spans="1:17" ht="14.4" customHeight="1" x14ac:dyDescent="0.3">
      <c r="A25" s="625" t="s">
        <v>6535</v>
      </c>
      <c r="B25" s="626" t="s">
        <v>2212</v>
      </c>
      <c r="C25" s="626" t="s">
        <v>5462</v>
      </c>
      <c r="D25" s="626" t="s">
        <v>6550</v>
      </c>
      <c r="E25" s="626" t="s">
        <v>6551</v>
      </c>
      <c r="F25" s="629"/>
      <c r="G25" s="629"/>
      <c r="H25" s="629"/>
      <c r="I25" s="629"/>
      <c r="J25" s="629">
        <v>2</v>
      </c>
      <c r="K25" s="629">
        <v>1306</v>
      </c>
      <c r="L25" s="629"/>
      <c r="M25" s="629">
        <v>653</v>
      </c>
      <c r="N25" s="629"/>
      <c r="O25" s="629"/>
      <c r="P25" s="642"/>
      <c r="Q25" s="630"/>
    </row>
    <row r="26" spans="1:17" ht="14.4" customHeight="1" x14ac:dyDescent="0.3">
      <c r="A26" s="625" t="s">
        <v>6535</v>
      </c>
      <c r="B26" s="626" t="s">
        <v>2212</v>
      </c>
      <c r="C26" s="626" t="s">
        <v>5462</v>
      </c>
      <c r="D26" s="626" t="s">
        <v>6552</v>
      </c>
      <c r="E26" s="626" t="s">
        <v>6553</v>
      </c>
      <c r="F26" s="629">
        <v>5</v>
      </c>
      <c r="G26" s="629">
        <v>8745</v>
      </c>
      <c r="H26" s="629">
        <v>1</v>
      </c>
      <c r="I26" s="629">
        <v>1749</v>
      </c>
      <c r="J26" s="629">
        <v>1</v>
      </c>
      <c r="K26" s="629">
        <v>1751</v>
      </c>
      <c r="L26" s="629">
        <v>0.20022870211549457</v>
      </c>
      <c r="M26" s="629">
        <v>1751</v>
      </c>
      <c r="N26" s="629">
        <v>2</v>
      </c>
      <c r="O26" s="629">
        <v>3508</v>
      </c>
      <c r="P26" s="642">
        <v>0.40114351057747283</v>
      </c>
      <c r="Q26" s="630">
        <v>1754</v>
      </c>
    </row>
    <row r="27" spans="1:17" ht="14.4" customHeight="1" x14ac:dyDescent="0.3">
      <c r="A27" s="625" t="s">
        <v>6535</v>
      </c>
      <c r="B27" s="626" t="s">
        <v>2212</v>
      </c>
      <c r="C27" s="626" t="s">
        <v>5462</v>
      </c>
      <c r="D27" s="626" t="s">
        <v>6554</v>
      </c>
      <c r="E27" s="626" t="s">
        <v>6555</v>
      </c>
      <c r="F27" s="629">
        <v>5</v>
      </c>
      <c r="G27" s="629">
        <v>2045</v>
      </c>
      <c r="H27" s="629">
        <v>1</v>
      </c>
      <c r="I27" s="629">
        <v>409</v>
      </c>
      <c r="J27" s="629">
        <v>1</v>
      </c>
      <c r="K27" s="629">
        <v>409</v>
      </c>
      <c r="L27" s="629">
        <v>0.2</v>
      </c>
      <c r="M27" s="629">
        <v>409</v>
      </c>
      <c r="N27" s="629">
        <v>2</v>
      </c>
      <c r="O27" s="629">
        <v>820</v>
      </c>
      <c r="P27" s="642">
        <v>0.40097799511002447</v>
      </c>
      <c r="Q27" s="630">
        <v>410</v>
      </c>
    </row>
    <row r="28" spans="1:17" ht="14.4" customHeight="1" x14ac:dyDescent="0.3">
      <c r="A28" s="625" t="s">
        <v>6556</v>
      </c>
      <c r="B28" s="626" t="s">
        <v>6513</v>
      </c>
      <c r="C28" s="626" t="s">
        <v>5462</v>
      </c>
      <c r="D28" s="626" t="s">
        <v>6516</v>
      </c>
      <c r="E28" s="626" t="s">
        <v>6517</v>
      </c>
      <c r="F28" s="629"/>
      <c r="G28" s="629"/>
      <c r="H28" s="629"/>
      <c r="I28" s="629"/>
      <c r="J28" s="629">
        <v>2</v>
      </c>
      <c r="K28" s="629">
        <v>2472</v>
      </c>
      <c r="L28" s="629"/>
      <c r="M28" s="629">
        <v>1236</v>
      </c>
      <c r="N28" s="629"/>
      <c r="O28" s="629"/>
      <c r="P28" s="642"/>
      <c r="Q28" s="630"/>
    </row>
    <row r="29" spans="1:17" ht="14.4" customHeight="1" x14ac:dyDescent="0.3">
      <c r="A29" s="625" t="s">
        <v>5572</v>
      </c>
      <c r="B29" s="626" t="s">
        <v>6557</v>
      </c>
      <c r="C29" s="626" t="s">
        <v>5462</v>
      </c>
      <c r="D29" s="626" t="s">
        <v>6558</v>
      </c>
      <c r="E29" s="626" t="s">
        <v>6559</v>
      </c>
      <c r="F29" s="629"/>
      <c r="G29" s="629"/>
      <c r="H29" s="629"/>
      <c r="I29" s="629"/>
      <c r="J29" s="629"/>
      <c r="K29" s="629"/>
      <c r="L29" s="629"/>
      <c r="M29" s="629"/>
      <c r="N29" s="629">
        <v>1</v>
      </c>
      <c r="O29" s="629">
        <v>46</v>
      </c>
      <c r="P29" s="642"/>
      <c r="Q29" s="630">
        <v>46</v>
      </c>
    </row>
    <row r="30" spans="1:17" ht="14.4" customHeight="1" x14ac:dyDescent="0.3">
      <c r="A30" s="625" t="s">
        <v>5572</v>
      </c>
      <c r="B30" s="626" t="s">
        <v>6513</v>
      </c>
      <c r="C30" s="626" t="s">
        <v>5462</v>
      </c>
      <c r="D30" s="626" t="s">
        <v>6514</v>
      </c>
      <c r="E30" s="626" t="s">
        <v>6515</v>
      </c>
      <c r="F30" s="629"/>
      <c r="G30" s="629"/>
      <c r="H30" s="629"/>
      <c r="I30" s="629"/>
      <c r="J30" s="629"/>
      <c r="K30" s="629"/>
      <c r="L30" s="629"/>
      <c r="M30" s="629"/>
      <c r="N30" s="629">
        <v>1</v>
      </c>
      <c r="O30" s="629">
        <v>9337</v>
      </c>
      <c r="P30" s="642"/>
      <c r="Q30" s="630">
        <v>9337</v>
      </c>
    </row>
    <row r="31" spans="1:17" ht="14.4" customHeight="1" x14ac:dyDescent="0.3">
      <c r="A31" s="625" t="s">
        <v>5572</v>
      </c>
      <c r="B31" s="626" t="s">
        <v>6513</v>
      </c>
      <c r="C31" s="626" t="s">
        <v>5462</v>
      </c>
      <c r="D31" s="626" t="s">
        <v>6516</v>
      </c>
      <c r="E31" s="626" t="s">
        <v>6517</v>
      </c>
      <c r="F31" s="629">
        <v>1</v>
      </c>
      <c r="G31" s="629">
        <v>1228</v>
      </c>
      <c r="H31" s="629">
        <v>1</v>
      </c>
      <c r="I31" s="629">
        <v>1228</v>
      </c>
      <c r="J31" s="629">
        <v>2</v>
      </c>
      <c r="K31" s="629">
        <v>2472</v>
      </c>
      <c r="L31" s="629">
        <v>2.0130293159609121</v>
      </c>
      <c r="M31" s="629">
        <v>1236</v>
      </c>
      <c r="N31" s="629"/>
      <c r="O31" s="629"/>
      <c r="P31" s="642"/>
      <c r="Q31" s="630"/>
    </row>
    <row r="32" spans="1:17" ht="14.4" customHeight="1" x14ac:dyDescent="0.3">
      <c r="A32" s="625" t="s">
        <v>5572</v>
      </c>
      <c r="B32" s="626" t="s">
        <v>6513</v>
      </c>
      <c r="C32" s="626" t="s">
        <v>5462</v>
      </c>
      <c r="D32" s="626" t="s">
        <v>6518</v>
      </c>
      <c r="E32" s="626" t="s">
        <v>6519</v>
      </c>
      <c r="F32" s="629"/>
      <c r="G32" s="629"/>
      <c r="H32" s="629"/>
      <c r="I32" s="629"/>
      <c r="J32" s="629">
        <v>1</v>
      </c>
      <c r="K32" s="629">
        <v>2221</v>
      </c>
      <c r="L32" s="629"/>
      <c r="M32" s="629">
        <v>2221</v>
      </c>
      <c r="N32" s="629"/>
      <c r="O32" s="629"/>
      <c r="P32" s="642"/>
      <c r="Q32" s="630"/>
    </row>
    <row r="33" spans="1:17" ht="14.4" customHeight="1" x14ac:dyDescent="0.3">
      <c r="A33" s="625" t="s">
        <v>5572</v>
      </c>
      <c r="B33" s="626" t="s">
        <v>6513</v>
      </c>
      <c r="C33" s="626" t="s">
        <v>5462</v>
      </c>
      <c r="D33" s="626" t="s">
        <v>6560</v>
      </c>
      <c r="E33" s="626" t="s">
        <v>6561</v>
      </c>
      <c r="F33" s="629">
        <v>3</v>
      </c>
      <c r="G33" s="629">
        <v>69</v>
      </c>
      <c r="H33" s="629">
        <v>1</v>
      </c>
      <c r="I33" s="629">
        <v>23</v>
      </c>
      <c r="J33" s="629">
        <v>4</v>
      </c>
      <c r="K33" s="629">
        <v>92</v>
      </c>
      <c r="L33" s="629">
        <v>1.3333333333333333</v>
      </c>
      <c r="M33" s="629">
        <v>23</v>
      </c>
      <c r="N33" s="629"/>
      <c r="O33" s="629"/>
      <c r="P33" s="642"/>
      <c r="Q33" s="630"/>
    </row>
    <row r="34" spans="1:17" ht="14.4" customHeight="1" x14ac:dyDescent="0.3">
      <c r="A34" s="625" t="s">
        <v>5572</v>
      </c>
      <c r="B34" s="626" t="s">
        <v>6513</v>
      </c>
      <c r="C34" s="626" t="s">
        <v>5462</v>
      </c>
      <c r="D34" s="626" t="s">
        <v>6562</v>
      </c>
      <c r="E34" s="626" t="s">
        <v>6563</v>
      </c>
      <c r="F34" s="629">
        <v>3</v>
      </c>
      <c r="G34" s="629">
        <v>1257</v>
      </c>
      <c r="H34" s="629">
        <v>1</v>
      </c>
      <c r="I34" s="629">
        <v>419</v>
      </c>
      <c r="J34" s="629">
        <v>3</v>
      </c>
      <c r="K34" s="629">
        <v>1266</v>
      </c>
      <c r="L34" s="629">
        <v>1.0071599045346062</v>
      </c>
      <c r="M34" s="629">
        <v>422</v>
      </c>
      <c r="N34" s="629"/>
      <c r="O34" s="629"/>
      <c r="P34" s="642"/>
      <c r="Q34" s="630"/>
    </row>
    <row r="35" spans="1:17" ht="14.4" customHeight="1" x14ac:dyDescent="0.3">
      <c r="A35" s="625" t="s">
        <v>5572</v>
      </c>
      <c r="B35" s="626" t="s">
        <v>6513</v>
      </c>
      <c r="C35" s="626" t="s">
        <v>5462</v>
      </c>
      <c r="D35" s="626" t="s">
        <v>6564</v>
      </c>
      <c r="E35" s="626" t="s">
        <v>6565</v>
      </c>
      <c r="F35" s="629">
        <v>3</v>
      </c>
      <c r="G35" s="629">
        <v>2994</v>
      </c>
      <c r="H35" s="629">
        <v>1</v>
      </c>
      <c r="I35" s="629">
        <v>998</v>
      </c>
      <c r="J35" s="629">
        <v>3</v>
      </c>
      <c r="K35" s="629">
        <v>3000</v>
      </c>
      <c r="L35" s="629">
        <v>1.002004008016032</v>
      </c>
      <c r="M35" s="629">
        <v>1000</v>
      </c>
      <c r="N35" s="629"/>
      <c r="O35" s="629"/>
      <c r="P35" s="642"/>
      <c r="Q35" s="630"/>
    </row>
    <row r="36" spans="1:17" ht="14.4" customHeight="1" x14ac:dyDescent="0.3">
      <c r="A36" s="625" t="s">
        <v>5572</v>
      </c>
      <c r="B36" s="626" t="s">
        <v>6566</v>
      </c>
      <c r="C36" s="626" t="s">
        <v>5462</v>
      </c>
      <c r="D36" s="626" t="s">
        <v>6567</v>
      </c>
      <c r="E36" s="626" t="s">
        <v>6568</v>
      </c>
      <c r="F36" s="629">
        <v>1</v>
      </c>
      <c r="G36" s="629">
        <v>165</v>
      </c>
      <c r="H36" s="629">
        <v>1</v>
      </c>
      <c r="I36" s="629">
        <v>165</v>
      </c>
      <c r="J36" s="629"/>
      <c r="K36" s="629"/>
      <c r="L36" s="629"/>
      <c r="M36" s="629"/>
      <c r="N36" s="629"/>
      <c r="O36" s="629"/>
      <c r="P36" s="642"/>
      <c r="Q36" s="630"/>
    </row>
    <row r="37" spans="1:17" ht="14.4" customHeight="1" x14ac:dyDescent="0.3">
      <c r="A37" s="625" t="s">
        <v>5572</v>
      </c>
      <c r="B37" s="626" t="s">
        <v>6566</v>
      </c>
      <c r="C37" s="626" t="s">
        <v>5462</v>
      </c>
      <c r="D37" s="626" t="s">
        <v>6569</v>
      </c>
      <c r="E37" s="626" t="s">
        <v>6570</v>
      </c>
      <c r="F37" s="629">
        <v>1</v>
      </c>
      <c r="G37" s="629">
        <v>264</v>
      </c>
      <c r="H37" s="629">
        <v>1</v>
      </c>
      <c r="I37" s="629">
        <v>264</v>
      </c>
      <c r="J37" s="629">
        <v>1</v>
      </c>
      <c r="K37" s="629">
        <v>264</v>
      </c>
      <c r="L37" s="629">
        <v>1</v>
      </c>
      <c r="M37" s="629">
        <v>264</v>
      </c>
      <c r="N37" s="629"/>
      <c r="O37" s="629"/>
      <c r="P37" s="642"/>
      <c r="Q37" s="630"/>
    </row>
    <row r="38" spans="1:17" ht="14.4" customHeight="1" x14ac:dyDescent="0.3">
      <c r="A38" s="625" t="s">
        <v>5572</v>
      </c>
      <c r="B38" s="626" t="s">
        <v>6566</v>
      </c>
      <c r="C38" s="626" t="s">
        <v>5462</v>
      </c>
      <c r="D38" s="626" t="s">
        <v>6571</v>
      </c>
      <c r="E38" s="626" t="s">
        <v>6572</v>
      </c>
      <c r="F38" s="629"/>
      <c r="G38" s="629"/>
      <c r="H38" s="629"/>
      <c r="I38" s="629"/>
      <c r="J38" s="629">
        <v>2</v>
      </c>
      <c r="K38" s="629">
        <v>378</v>
      </c>
      <c r="L38" s="629"/>
      <c r="M38" s="629">
        <v>189</v>
      </c>
      <c r="N38" s="629"/>
      <c r="O38" s="629"/>
      <c r="P38" s="642"/>
      <c r="Q38" s="630"/>
    </row>
    <row r="39" spans="1:17" ht="14.4" customHeight="1" x14ac:dyDescent="0.3">
      <c r="A39" s="625" t="s">
        <v>5572</v>
      </c>
      <c r="B39" s="626" t="s">
        <v>6566</v>
      </c>
      <c r="C39" s="626" t="s">
        <v>5462</v>
      </c>
      <c r="D39" s="626" t="s">
        <v>6573</v>
      </c>
      <c r="E39" s="626" t="s">
        <v>6574</v>
      </c>
      <c r="F39" s="629">
        <v>7</v>
      </c>
      <c r="G39" s="629">
        <v>2450</v>
      </c>
      <c r="H39" s="629">
        <v>1</v>
      </c>
      <c r="I39" s="629">
        <v>350</v>
      </c>
      <c r="J39" s="629">
        <v>3</v>
      </c>
      <c r="K39" s="629">
        <v>1050</v>
      </c>
      <c r="L39" s="629">
        <v>0.42857142857142855</v>
      </c>
      <c r="M39" s="629">
        <v>350</v>
      </c>
      <c r="N39" s="629">
        <v>11</v>
      </c>
      <c r="O39" s="629">
        <v>3850</v>
      </c>
      <c r="P39" s="642">
        <v>1.5714285714285714</v>
      </c>
      <c r="Q39" s="630">
        <v>350</v>
      </c>
    </row>
    <row r="40" spans="1:17" ht="14.4" customHeight="1" x14ac:dyDescent="0.3">
      <c r="A40" s="625" t="s">
        <v>5572</v>
      </c>
      <c r="B40" s="626" t="s">
        <v>6566</v>
      </c>
      <c r="C40" s="626" t="s">
        <v>5462</v>
      </c>
      <c r="D40" s="626" t="s">
        <v>6575</v>
      </c>
      <c r="E40" s="626" t="s">
        <v>6576</v>
      </c>
      <c r="F40" s="629">
        <v>21</v>
      </c>
      <c r="G40" s="629">
        <v>1344</v>
      </c>
      <c r="H40" s="629">
        <v>1</v>
      </c>
      <c r="I40" s="629">
        <v>64</v>
      </c>
      <c r="J40" s="629">
        <v>28</v>
      </c>
      <c r="K40" s="629">
        <v>1792</v>
      </c>
      <c r="L40" s="629">
        <v>1.3333333333333333</v>
      </c>
      <c r="M40" s="629">
        <v>64</v>
      </c>
      <c r="N40" s="629">
        <v>29</v>
      </c>
      <c r="O40" s="629">
        <v>1885</v>
      </c>
      <c r="P40" s="642">
        <v>1.4025297619047619</v>
      </c>
      <c r="Q40" s="630">
        <v>65</v>
      </c>
    </row>
    <row r="41" spans="1:17" ht="14.4" customHeight="1" x14ac:dyDescent="0.3">
      <c r="A41" s="625" t="s">
        <v>5572</v>
      </c>
      <c r="B41" s="626" t="s">
        <v>6566</v>
      </c>
      <c r="C41" s="626" t="s">
        <v>5462</v>
      </c>
      <c r="D41" s="626" t="s">
        <v>6577</v>
      </c>
      <c r="E41" s="626" t="s">
        <v>6578</v>
      </c>
      <c r="F41" s="629">
        <v>1</v>
      </c>
      <c r="G41" s="629">
        <v>544</v>
      </c>
      <c r="H41" s="629">
        <v>1</v>
      </c>
      <c r="I41" s="629">
        <v>544</v>
      </c>
      <c r="J41" s="629">
        <v>1</v>
      </c>
      <c r="K41" s="629">
        <v>544</v>
      </c>
      <c r="L41" s="629">
        <v>1</v>
      </c>
      <c r="M41" s="629">
        <v>544</v>
      </c>
      <c r="N41" s="629"/>
      <c r="O41" s="629"/>
      <c r="P41" s="642"/>
      <c r="Q41" s="630"/>
    </row>
    <row r="42" spans="1:17" ht="14.4" customHeight="1" x14ac:dyDescent="0.3">
      <c r="A42" s="625" t="s">
        <v>5572</v>
      </c>
      <c r="B42" s="626" t="s">
        <v>6566</v>
      </c>
      <c r="C42" s="626" t="s">
        <v>5462</v>
      </c>
      <c r="D42" s="626" t="s">
        <v>6579</v>
      </c>
      <c r="E42" s="626" t="s">
        <v>6580</v>
      </c>
      <c r="F42" s="629">
        <v>1</v>
      </c>
      <c r="G42" s="629">
        <v>589</v>
      </c>
      <c r="H42" s="629">
        <v>1</v>
      </c>
      <c r="I42" s="629">
        <v>589</v>
      </c>
      <c r="J42" s="629">
        <v>1</v>
      </c>
      <c r="K42" s="629">
        <v>589</v>
      </c>
      <c r="L42" s="629">
        <v>1</v>
      </c>
      <c r="M42" s="629">
        <v>589</v>
      </c>
      <c r="N42" s="629"/>
      <c r="O42" s="629"/>
      <c r="P42" s="642"/>
      <c r="Q42" s="630"/>
    </row>
    <row r="43" spans="1:17" ht="14.4" customHeight="1" x14ac:dyDescent="0.3">
      <c r="A43" s="625" t="s">
        <v>5572</v>
      </c>
      <c r="B43" s="626" t="s">
        <v>6566</v>
      </c>
      <c r="C43" s="626" t="s">
        <v>5462</v>
      </c>
      <c r="D43" s="626" t="s">
        <v>6581</v>
      </c>
      <c r="E43" s="626" t="s">
        <v>6582</v>
      </c>
      <c r="F43" s="629">
        <v>1</v>
      </c>
      <c r="G43" s="629">
        <v>589</v>
      </c>
      <c r="H43" s="629">
        <v>1</v>
      </c>
      <c r="I43" s="629">
        <v>589</v>
      </c>
      <c r="J43" s="629">
        <v>1</v>
      </c>
      <c r="K43" s="629">
        <v>589</v>
      </c>
      <c r="L43" s="629">
        <v>1</v>
      </c>
      <c r="M43" s="629">
        <v>589</v>
      </c>
      <c r="N43" s="629"/>
      <c r="O43" s="629"/>
      <c r="P43" s="642"/>
      <c r="Q43" s="630"/>
    </row>
    <row r="44" spans="1:17" ht="14.4" customHeight="1" x14ac:dyDescent="0.3">
      <c r="A44" s="625" t="s">
        <v>5572</v>
      </c>
      <c r="B44" s="626" t="s">
        <v>6566</v>
      </c>
      <c r="C44" s="626" t="s">
        <v>5462</v>
      </c>
      <c r="D44" s="626" t="s">
        <v>6583</v>
      </c>
      <c r="E44" s="626" t="s">
        <v>6584</v>
      </c>
      <c r="F44" s="629">
        <v>1</v>
      </c>
      <c r="G44" s="629">
        <v>614</v>
      </c>
      <c r="H44" s="629">
        <v>1</v>
      </c>
      <c r="I44" s="629">
        <v>614</v>
      </c>
      <c r="J44" s="629">
        <v>1</v>
      </c>
      <c r="K44" s="629">
        <v>614</v>
      </c>
      <c r="L44" s="629">
        <v>1</v>
      </c>
      <c r="M44" s="629">
        <v>614</v>
      </c>
      <c r="N44" s="629"/>
      <c r="O44" s="629"/>
      <c r="P44" s="642"/>
      <c r="Q44" s="630"/>
    </row>
    <row r="45" spans="1:17" ht="14.4" customHeight="1" x14ac:dyDescent="0.3">
      <c r="A45" s="625" t="s">
        <v>5572</v>
      </c>
      <c r="B45" s="626" t="s">
        <v>6566</v>
      </c>
      <c r="C45" s="626" t="s">
        <v>5462</v>
      </c>
      <c r="D45" s="626" t="s">
        <v>6585</v>
      </c>
      <c r="E45" s="626" t="s">
        <v>6586</v>
      </c>
      <c r="F45" s="629">
        <v>1</v>
      </c>
      <c r="G45" s="629">
        <v>734</v>
      </c>
      <c r="H45" s="629">
        <v>1</v>
      </c>
      <c r="I45" s="629">
        <v>734</v>
      </c>
      <c r="J45" s="629">
        <v>1</v>
      </c>
      <c r="K45" s="629">
        <v>734</v>
      </c>
      <c r="L45" s="629">
        <v>1</v>
      </c>
      <c r="M45" s="629">
        <v>734</v>
      </c>
      <c r="N45" s="629"/>
      <c r="O45" s="629"/>
      <c r="P45" s="642"/>
      <c r="Q45" s="630"/>
    </row>
    <row r="46" spans="1:17" ht="14.4" customHeight="1" x14ac:dyDescent="0.3">
      <c r="A46" s="625" t="s">
        <v>5572</v>
      </c>
      <c r="B46" s="626" t="s">
        <v>6566</v>
      </c>
      <c r="C46" s="626" t="s">
        <v>5462</v>
      </c>
      <c r="D46" s="626" t="s">
        <v>6587</v>
      </c>
      <c r="E46" s="626" t="s">
        <v>6588</v>
      </c>
      <c r="F46" s="629">
        <v>1</v>
      </c>
      <c r="G46" s="629">
        <v>343</v>
      </c>
      <c r="H46" s="629">
        <v>1</v>
      </c>
      <c r="I46" s="629">
        <v>343</v>
      </c>
      <c r="J46" s="629">
        <v>1</v>
      </c>
      <c r="K46" s="629">
        <v>344</v>
      </c>
      <c r="L46" s="629">
        <v>1.0029154518950438</v>
      </c>
      <c r="M46" s="629">
        <v>344</v>
      </c>
      <c r="N46" s="629"/>
      <c r="O46" s="629"/>
      <c r="P46" s="642"/>
      <c r="Q46" s="630"/>
    </row>
    <row r="47" spans="1:17" ht="14.4" customHeight="1" x14ac:dyDescent="0.3">
      <c r="A47" s="625" t="s">
        <v>5572</v>
      </c>
      <c r="B47" s="626" t="s">
        <v>6566</v>
      </c>
      <c r="C47" s="626" t="s">
        <v>5462</v>
      </c>
      <c r="D47" s="626" t="s">
        <v>6589</v>
      </c>
      <c r="E47" s="626" t="s">
        <v>6590</v>
      </c>
      <c r="F47" s="629"/>
      <c r="G47" s="629"/>
      <c r="H47" s="629"/>
      <c r="I47" s="629"/>
      <c r="J47" s="629">
        <v>1</v>
      </c>
      <c r="K47" s="629">
        <v>326</v>
      </c>
      <c r="L47" s="629"/>
      <c r="M47" s="629">
        <v>326</v>
      </c>
      <c r="N47" s="629"/>
      <c r="O47" s="629"/>
      <c r="P47" s="642"/>
      <c r="Q47" s="630"/>
    </row>
    <row r="48" spans="1:17" ht="14.4" customHeight="1" x14ac:dyDescent="0.3">
      <c r="A48" s="625" t="s">
        <v>5572</v>
      </c>
      <c r="B48" s="626" t="s">
        <v>6566</v>
      </c>
      <c r="C48" s="626" t="s">
        <v>5462</v>
      </c>
      <c r="D48" s="626" t="s">
        <v>6591</v>
      </c>
      <c r="E48" s="626" t="s">
        <v>6592</v>
      </c>
      <c r="F48" s="629"/>
      <c r="G48" s="629"/>
      <c r="H48" s="629"/>
      <c r="I48" s="629"/>
      <c r="J48" s="629">
        <v>1</v>
      </c>
      <c r="K48" s="629">
        <v>149</v>
      </c>
      <c r="L48" s="629"/>
      <c r="M48" s="629">
        <v>149</v>
      </c>
      <c r="N48" s="629"/>
      <c r="O48" s="629"/>
      <c r="P48" s="642"/>
      <c r="Q48" s="630"/>
    </row>
    <row r="49" spans="1:17" ht="14.4" customHeight="1" x14ac:dyDescent="0.3">
      <c r="A49" s="625" t="s">
        <v>5572</v>
      </c>
      <c r="B49" s="626" t="s">
        <v>6566</v>
      </c>
      <c r="C49" s="626" t="s">
        <v>5462</v>
      </c>
      <c r="D49" s="626" t="s">
        <v>6593</v>
      </c>
      <c r="E49" s="626" t="s">
        <v>6594</v>
      </c>
      <c r="F49" s="629">
        <v>1</v>
      </c>
      <c r="G49" s="629">
        <v>737</v>
      </c>
      <c r="H49" s="629">
        <v>1</v>
      </c>
      <c r="I49" s="629">
        <v>737</v>
      </c>
      <c r="J49" s="629">
        <v>1</v>
      </c>
      <c r="K49" s="629">
        <v>737</v>
      </c>
      <c r="L49" s="629">
        <v>1</v>
      </c>
      <c r="M49" s="629">
        <v>737</v>
      </c>
      <c r="N49" s="629"/>
      <c r="O49" s="629"/>
      <c r="P49" s="642"/>
      <c r="Q49" s="630"/>
    </row>
    <row r="50" spans="1:17" ht="14.4" customHeight="1" x14ac:dyDescent="0.3">
      <c r="A50" s="625" t="s">
        <v>5572</v>
      </c>
      <c r="B50" s="626" t="s">
        <v>6566</v>
      </c>
      <c r="C50" s="626" t="s">
        <v>5462</v>
      </c>
      <c r="D50" s="626" t="s">
        <v>6595</v>
      </c>
      <c r="E50" s="626" t="s">
        <v>6596</v>
      </c>
      <c r="F50" s="629">
        <v>6</v>
      </c>
      <c r="G50" s="629">
        <v>138</v>
      </c>
      <c r="H50" s="629">
        <v>1</v>
      </c>
      <c r="I50" s="629">
        <v>23</v>
      </c>
      <c r="J50" s="629">
        <v>8</v>
      </c>
      <c r="K50" s="629">
        <v>184</v>
      </c>
      <c r="L50" s="629">
        <v>1.3333333333333333</v>
      </c>
      <c r="M50" s="629">
        <v>23</v>
      </c>
      <c r="N50" s="629">
        <v>14</v>
      </c>
      <c r="O50" s="629">
        <v>336</v>
      </c>
      <c r="P50" s="642">
        <v>2.4347826086956523</v>
      </c>
      <c r="Q50" s="630">
        <v>24</v>
      </c>
    </row>
    <row r="51" spans="1:17" ht="14.4" customHeight="1" x14ac:dyDescent="0.3">
      <c r="A51" s="625" t="s">
        <v>5572</v>
      </c>
      <c r="B51" s="626" t="s">
        <v>6566</v>
      </c>
      <c r="C51" s="626" t="s">
        <v>5462</v>
      </c>
      <c r="D51" s="626" t="s">
        <v>6597</v>
      </c>
      <c r="E51" s="626" t="s">
        <v>6598</v>
      </c>
      <c r="F51" s="629">
        <v>26</v>
      </c>
      <c r="G51" s="629">
        <v>598</v>
      </c>
      <c r="H51" s="629">
        <v>1</v>
      </c>
      <c r="I51" s="629">
        <v>23</v>
      </c>
      <c r="J51" s="629">
        <v>26</v>
      </c>
      <c r="K51" s="629">
        <v>598</v>
      </c>
      <c r="L51" s="629">
        <v>1</v>
      </c>
      <c r="M51" s="629">
        <v>23</v>
      </c>
      <c r="N51" s="629">
        <v>37</v>
      </c>
      <c r="O51" s="629">
        <v>851</v>
      </c>
      <c r="P51" s="642">
        <v>1.4230769230769231</v>
      </c>
      <c r="Q51" s="630">
        <v>23</v>
      </c>
    </row>
    <row r="52" spans="1:17" ht="14.4" customHeight="1" x14ac:dyDescent="0.3">
      <c r="A52" s="625" t="s">
        <v>5572</v>
      </c>
      <c r="B52" s="626" t="s">
        <v>6566</v>
      </c>
      <c r="C52" s="626" t="s">
        <v>5462</v>
      </c>
      <c r="D52" s="626" t="s">
        <v>6599</v>
      </c>
      <c r="E52" s="626" t="s">
        <v>6600</v>
      </c>
      <c r="F52" s="629">
        <v>606</v>
      </c>
      <c r="G52" s="629">
        <v>130896</v>
      </c>
      <c r="H52" s="629">
        <v>1</v>
      </c>
      <c r="I52" s="629">
        <v>216</v>
      </c>
      <c r="J52" s="629">
        <v>540</v>
      </c>
      <c r="K52" s="629">
        <v>116640</v>
      </c>
      <c r="L52" s="629">
        <v>0.8910891089108911</v>
      </c>
      <c r="M52" s="629">
        <v>216</v>
      </c>
      <c r="N52" s="629">
        <v>432</v>
      </c>
      <c r="O52" s="629">
        <v>93312</v>
      </c>
      <c r="P52" s="642">
        <v>0.71287128712871284</v>
      </c>
      <c r="Q52" s="630">
        <v>216</v>
      </c>
    </row>
    <row r="53" spans="1:17" ht="14.4" customHeight="1" x14ac:dyDescent="0.3">
      <c r="A53" s="625" t="s">
        <v>5572</v>
      </c>
      <c r="B53" s="626" t="s">
        <v>6566</v>
      </c>
      <c r="C53" s="626" t="s">
        <v>5462</v>
      </c>
      <c r="D53" s="626" t="s">
        <v>6601</v>
      </c>
      <c r="E53" s="626" t="s">
        <v>6602</v>
      </c>
      <c r="F53" s="629">
        <v>3</v>
      </c>
      <c r="G53" s="629">
        <v>759</v>
      </c>
      <c r="H53" s="629">
        <v>1</v>
      </c>
      <c r="I53" s="629">
        <v>253</v>
      </c>
      <c r="J53" s="629">
        <v>3</v>
      </c>
      <c r="K53" s="629">
        <v>759</v>
      </c>
      <c r="L53" s="629">
        <v>1</v>
      </c>
      <c r="M53" s="629">
        <v>253</v>
      </c>
      <c r="N53" s="629">
        <v>12</v>
      </c>
      <c r="O53" s="629">
        <v>3036</v>
      </c>
      <c r="P53" s="642">
        <v>4</v>
      </c>
      <c r="Q53" s="630">
        <v>253</v>
      </c>
    </row>
    <row r="54" spans="1:17" ht="14.4" customHeight="1" x14ac:dyDescent="0.3">
      <c r="A54" s="625" t="s">
        <v>5572</v>
      </c>
      <c r="B54" s="626" t="s">
        <v>6566</v>
      </c>
      <c r="C54" s="626" t="s">
        <v>5462</v>
      </c>
      <c r="D54" s="626" t="s">
        <v>6603</v>
      </c>
      <c r="E54" s="626" t="s">
        <v>6604</v>
      </c>
      <c r="F54" s="629">
        <v>2</v>
      </c>
      <c r="G54" s="629">
        <v>68</v>
      </c>
      <c r="H54" s="629">
        <v>1</v>
      </c>
      <c r="I54" s="629">
        <v>34</v>
      </c>
      <c r="J54" s="629"/>
      <c r="K54" s="629"/>
      <c r="L54" s="629"/>
      <c r="M54" s="629"/>
      <c r="N54" s="629">
        <v>4</v>
      </c>
      <c r="O54" s="629">
        <v>140</v>
      </c>
      <c r="P54" s="642">
        <v>2.0588235294117645</v>
      </c>
      <c r="Q54" s="630">
        <v>35</v>
      </c>
    </row>
    <row r="55" spans="1:17" ht="14.4" customHeight="1" x14ac:dyDescent="0.3">
      <c r="A55" s="625" t="s">
        <v>5572</v>
      </c>
      <c r="B55" s="626" t="s">
        <v>6566</v>
      </c>
      <c r="C55" s="626" t="s">
        <v>5462</v>
      </c>
      <c r="D55" s="626" t="s">
        <v>6605</v>
      </c>
      <c r="E55" s="626" t="s">
        <v>6606</v>
      </c>
      <c r="F55" s="629">
        <v>144</v>
      </c>
      <c r="G55" s="629">
        <v>7776</v>
      </c>
      <c r="H55" s="629">
        <v>1</v>
      </c>
      <c r="I55" s="629">
        <v>54</v>
      </c>
      <c r="J55" s="629">
        <v>27</v>
      </c>
      <c r="K55" s="629">
        <v>1458</v>
      </c>
      <c r="L55" s="629">
        <v>0.1875</v>
      </c>
      <c r="M55" s="629">
        <v>54</v>
      </c>
      <c r="N55" s="629">
        <v>28</v>
      </c>
      <c r="O55" s="629">
        <v>1512</v>
      </c>
      <c r="P55" s="642">
        <v>0.19444444444444445</v>
      </c>
      <c r="Q55" s="630">
        <v>54</v>
      </c>
    </row>
    <row r="56" spans="1:17" ht="14.4" customHeight="1" x14ac:dyDescent="0.3">
      <c r="A56" s="625" t="s">
        <v>5572</v>
      </c>
      <c r="B56" s="626" t="s">
        <v>6566</v>
      </c>
      <c r="C56" s="626" t="s">
        <v>5462</v>
      </c>
      <c r="D56" s="626" t="s">
        <v>6607</v>
      </c>
      <c r="E56" s="626" t="s">
        <v>6608</v>
      </c>
      <c r="F56" s="629">
        <v>1773</v>
      </c>
      <c r="G56" s="629">
        <v>136521</v>
      </c>
      <c r="H56" s="629">
        <v>1</v>
      </c>
      <c r="I56" s="629">
        <v>77</v>
      </c>
      <c r="J56" s="629">
        <v>1729</v>
      </c>
      <c r="K56" s="629">
        <v>133133</v>
      </c>
      <c r="L56" s="629">
        <v>0.9751833051325437</v>
      </c>
      <c r="M56" s="629">
        <v>77</v>
      </c>
      <c r="N56" s="629">
        <v>1348</v>
      </c>
      <c r="O56" s="629">
        <v>103796</v>
      </c>
      <c r="P56" s="642">
        <v>0.76029328821206998</v>
      </c>
      <c r="Q56" s="630">
        <v>77</v>
      </c>
    </row>
    <row r="57" spans="1:17" ht="14.4" customHeight="1" x14ac:dyDescent="0.3">
      <c r="A57" s="625" t="s">
        <v>5572</v>
      </c>
      <c r="B57" s="626" t="s">
        <v>6566</v>
      </c>
      <c r="C57" s="626" t="s">
        <v>5462</v>
      </c>
      <c r="D57" s="626" t="s">
        <v>6609</v>
      </c>
      <c r="E57" s="626" t="s">
        <v>6610</v>
      </c>
      <c r="F57" s="629">
        <v>35</v>
      </c>
      <c r="G57" s="629">
        <v>770</v>
      </c>
      <c r="H57" s="629">
        <v>1</v>
      </c>
      <c r="I57" s="629">
        <v>22</v>
      </c>
      <c r="J57" s="629">
        <v>34</v>
      </c>
      <c r="K57" s="629">
        <v>748</v>
      </c>
      <c r="L57" s="629">
        <v>0.97142857142857142</v>
      </c>
      <c r="M57" s="629">
        <v>22</v>
      </c>
      <c r="N57" s="629">
        <v>55</v>
      </c>
      <c r="O57" s="629">
        <v>1210</v>
      </c>
      <c r="P57" s="642">
        <v>1.5714285714285714</v>
      </c>
      <c r="Q57" s="630">
        <v>22</v>
      </c>
    </row>
    <row r="58" spans="1:17" ht="14.4" customHeight="1" x14ac:dyDescent="0.3">
      <c r="A58" s="625" t="s">
        <v>5572</v>
      </c>
      <c r="B58" s="626" t="s">
        <v>6566</v>
      </c>
      <c r="C58" s="626" t="s">
        <v>5462</v>
      </c>
      <c r="D58" s="626" t="s">
        <v>6611</v>
      </c>
      <c r="E58" s="626" t="s">
        <v>6612</v>
      </c>
      <c r="F58" s="629">
        <v>31</v>
      </c>
      <c r="G58" s="629">
        <v>5580</v>
      </c>
      <c r="H58" s="629">
        <v>1</v>
      </c>
      <c r="I58" s="629">
        <v>180</v>
      </c>
      <c r="J58" s="629">
        <v>19</v>
      </c>
      <c r="K58" s="629">
        <v>3420</v>
      </c>
      <c r="L58" s="629">
        <v>0.61290322580645162</v>
      </c>
      <c r="M58" s="629">
        <v>180</v>
      </c>
      <c r="N58" s="629">
        <v>19</v>
      </c>
      <c r="O58" s="629">
        <v>3420</v>
      </c>
      <c r="P58" s="642">
        <v>0.61290322580645162</v>
      </c>
      <c r="Q58" s="630">
        <v>180</v>
      </c>
    </row>
    <row r="59" spans="1:17" ht="14.4" customHeight="1" x14ac:dyDescent="0.3">
      <c r="A59" s="625" t="s">
        <v>5572</v>
      </c>
      <c r="B59" s="626" t="s">
        <v>6566</v>
      </c>
      <c r="C59" s="626" t="s">
        <v>5462</v>
      </c>
      <c r="D59" s="626" t="s">
        <v>6613</v>
      </c>
      <c r="E59" s="626" t="s">
        <v>6614</v>
      </c>
      <c r="F59" s="629"/>
      <c r="G59" s="629"/>
      <c r="H59" s="629"/>
      <c r="I59" s="629"/>
      <c r="J59" s="629"/>
      <c r="K59" s="629"/>
      <c r="L59" s="629"/>
      <c r="M59" s="629"/>
      <c r="N59" s="629">
        <v>2</v>
      </c>
      <c r="O59" s="629">
        <v>1254</v>
      </c>
      <c r="P59" s="642"/>
      <c r="Q59" s="630">
        <v>627</v>
      </c>
    </row>
    <row r="60" spans="1:17" ht="14.4" customHeight="1" x14ac:dyDescent="0.3">
      <c r="A60" s="625" t="s">
        <v>5572</v>
      </c>
      <c r="B60" s="626" t="s">
        <v>6566</v>
      </c>
      <c r="C60" s="626" t="s">
        <v>5462</v>
      </c>
      <c r="D60" s="626" t="s">
        <v>6615</v>
      </c>
      <c r="E60" s="626" t="s">
        <v>6616</v>
      </c>
      <c r="F60" s="629">
        <v>97</v>
      </c>
      <c r="G60" s="629">
        <v>20273</v>
      </c>
      <c r="H60" s="629">
        <v>1</v>
      </c>
      <c r="I60" s="629">
        <v>209</v>
      </c>
      <c r="J60" s="629">
        <v>14</v>
      </c>
      <c r="K60" s="629">
        <v>2926</v>
      </c>
      <c r="L60" s="629">
        <v>0.14432989690721648</v>
      </c>
      <c r="M60" s="629">
        <v>209</v>
      </c>
      <c r="N60" s="629">
        <v>12</v>
      </c>
      <c r="O60" s="629">
        <v>2508</v>
      </c>
      <c r="P60" s="642">
        <v>0.12371134020618557</v>
      </c>
      <c r="Q60" s="630">
        <v>209</v>
      </c>
    </row>
    <row r="61" spans="1:17" ht="14.4" customHeight="1" x14ac:dyDescent="0.3">
      <c r="A61" s="625" t="s">
        <v>5572</v>
      </c>
      <c r="B61" s="626" t="s">
        <v>6566</v>
      </c>
      <c r="C61" s="626" t="s">
        <v>5462</v>
      </c>
      <c r="D61" s="626" t="s">
        <v>6617</v>
      </c>
      <c r="E61" s="626" t="s">
        <v>6618</v>
      </c>
      <c r="F61" s="629">
        <v>5</v>
      </c>
      <c r="G61" s="629">
        <v>330</v>
      </c>
      <c r="H61" s="629">
        <v>1</v>
      </c>
      <c r="I61" s="629">
        <v>66</v>
      </c>
      <c r="J61" s="629">
        <v>3</v>
      </c>
      <c r="K61" s="629">
        <v>198</v>
      </c>
      <c r="L61" s="629">
        <v>0.6</v>
      </c>
      <c r="M61" s="629">
        <v>66</v>
      </c>
      <c r="N61" s="629">
        <v>20</v>
      </c>
      <c r="O61" s="629">
        <v>1320</v>
      </c>
      <c r="P61" s="642">
        <v>4</v>
      </c>
      <c r="Q61" s="630">
        <v>66</v>
      </c>
    </row>
    <row r="62" spans="1:17" ht="14.4" customHeight="1" x14ac:dyDescent="0.3">
      <c r="A62" s="625" t="s">
        <v>5572</v>
      </c>
      <c r="B62" s="626" t="s">
        <v>6566</v>
      </c>
      <c r="C62" s="626" t="s">
        <v>5462</v>
      </c>
      <c r="D62" s="626" t="s">
        <v>6619</v>
      </c>
      <c r="E62" s="626" t="s">
        <v>6620</v>
      </c>
      <c r="F62" s="629"/>
      <c r="G62" s="629"/>
      <c r="H62" s="629"/>
      <c r="I62" s="629"/>
      <c r="J62" s="629">
        <v>12</v>
      </c>
      <c r="K62" s="629">
        <v>600</v>
      </c>
      <c r="L62" s="629"/>
      <c r="M62" s="629">
        <v>50</v>
      </c>
      <c r="N62" s="629">
        <v>14</v>
      </c>
      <c r="O62" s="629">
        <v>700</v>
      </c>
      <c r="P62" s="642"/>
      <c r="Q62" s="630">
        <v>50</v>
      </c>
    </row>
    <row r="63" spans="1:17" ht="14.4" customHeight="1" x14ac:dyDescent="0.3">
      <c r="A63" s="625" t="s">
        <v>5572</v>
      </c>
      <c r="B63" s="626" t="s">
        <v>6566</v>
      </c>
      <c r="C63" s="626" t="s">
        <v>5462</v>
      </c>
      <c r="D63" s="626" t="s">
        <v>6621</v>
      </c>
      <c r="E63" s="626" t="s">
        <v>6622</v>
      </c>
      <c r="F63" s="629"/>
      <c r="G63" s="629"/>
      <c r="H63" s="629"/>
      <c r="I63" s="629"/>
      <c r="J63" s="629">
        <v>1</v>
      </c>
      <c r="K63" s="629">
        <v>293</v>
      </c>
      <c r="L63" s="629"/>
      <c r="M63" s="629">
        <v>293</v>
      </c>
      <c r="N63" s="629">
        <v>1</v>
      </c>
      <c r="O63" s="629">
        <v>294</v>
      </c>
      <c r="P63" s="642"/>
      <c r="Q63" s="630">
        <v>294</v>
      </c>
    </row>
    <row r="64" spans="1:17" ht="14.4" customHeight="1" x14ac:dyDescent="0.3">
      <c r="A64" s="625" t="s">
        <v>6623</v>
      </c>
      <c r="B64" s="626" t="s">
        <v>6624</v>
      </c>
      <c r="C64" s="626" t="s">
        <v>5462</v>
      </c>
      <c r="D64" s="626" t="s">
        <v>6625</v>
      </c>
      <c r="E64" s="626" t="s">
        <v>6626</v>
      </c>
      <c r="F64" s="629">
        <v>1173</v>
      </c>
      <c r="G64" s="629">
        <v>31671</v>
      </c>
      <c r="H64" s="629">
        <v>1</v>
      </c>
      <c r="I64" s="629">
        <v>27</v>
      </c>
      <c r="J64" s="629">
        <v>1288</v>
      </c>
      <c r="K64" s="629">
        <v>34776</v>
      </c>
      <c r="L64" s="629">
        <v>1.0980392156862746</v>
      </c>
      <c r="M64" s="629">
        <v>27</v>
      </c>
      <c r="N64" s="629">
        <v>1044</v>
      </c>
      <c r="O64" s="629">
        <v>28188</v>
      </c>
      <c r="P64" s="642">
        <v>0.89002557544757033</v>
      </c>
      <c r="Q64" s="630">
        <v>27</v>
      </c>
    </row>
    <row r="65" spans="1:17" ht="14.4" customHeight="1" x14ac:dyDescent="0.3">
      <c r="A65" s="625" t="s">
        <v>6623</v>
      </c>
      <c r="B65" s="626" t="s">
        <v>6624</v>
      </c>
      <c r="C65" s="626" t="s">
        <v>5462</v>
      </c>
      <c r="D65" s="626" t="s">
        <v>6627</v>
      </c>
      <c r="E65" s="626" t="s">
        <v>6628</v>
      </c>
      <c r="F65" s="629">
        <v>1171</v>
      </c>
      <c r="G65" s="629">
        <v>31617</v>
      </c>
      <c r="H65" s="629">
        <v>1</v>
      </c>
      <c r="I65" s="629">
        <v>27</v>
      </c>
      <c r="J65" s="629">
        <v>1288</v>
      </c>
      <c r="K65" s="629">
        <v>34776</v>
      </c>
      <c r="L65" s="629">
        <v>1.0999146029035012</v>
      </c>
      <c r="M65" s="629">
        <v>27</v>
      </c>
      <c r="N65" s="629">
        <v>1044</v>
      </c>
      <c r="O65" s="629">
        <v>28188</v>
      </c>
      <c r="P65" s="642">
        <v>0.89154568744662677</v>
      </c>
      <c r="Q65" s="630">
        <v>27</v>
      </c>
    </row>
    <row r="66" spans="1:17" ht="14.4" customHeight="1" x14ac:dyDescent="0.3">
      <c r="A66" s="625" t="s">
        <v>6623</v>
      </c>
      <c r="B66" s="626" t="s">
        <v>6624</v>
      </c>
      <c r="C66" s="626" t="s">
        <v>5462</v>
      </c>
      <c r="D66" s="626" t="s">
        <v>6629</v>
      </c>
      <c r="E66" s="626" t="s">
        <v>6630</v>
      </c>
      <c r="F66" s="629">
        <v>1027</v>
      </c>
      <c r="G66" s="629">
        <v>23621</v>
      </c>
      <c r="H66" s="629">
        <v>1</v>
      </c>
      <c r="I66" s="629">
        <v>23</v>
      </c>
      <c r="J66" s="629">
        <v>1021</v>
      </c>
      <c r="K66" s="629">
        <v>23483</v>
      </c>
      <c r="L66" s="629">
        <v>0.99415774099318399</v>
      </c>
      <c r="M66" s="629">
        <v>23</v>
      </c>
      <c r="N66" s="629">
        <v>693</v>
      </c>
      <c r="O66" s="629">
        <v>15939</v>
      </c>
      <c r="P66" s="642">
        <v>0.67478091528724438</v>
      </c>
      <c r="Q66" s="630">
        <v>23</v>
      </c>
    </row>
    <row r="67" spans="1:17" ht="14.4" customHeight="1" x14ac:dyDescent="0.3">
      <c r="A67" s="625" t="s">
        <v>6623</v>
      </c>
      <c r="B67" s="626" t="s">
        <v>6624</v>
      </c>
      <c r="C67" s="626" t="s">
        <v>5462</v>
      </c>
      <c r="D67" s="626" t="s">
        <v>6631</v>
      </c>
      <c r="E67" s="626" t="s">
        <v>6632</v>
      </c>
      <c r="F67" s="629">
        <v>18</v>
      </c>
      <c r="G67" s="629">
        <v>972</v>
      </c>
      <c r="H67" s="629">
        <v>1</v>
      </c>
      <c r="I67" s="629">
        <v>54</v>
      </c>
      <c r="J67" s="629">
        <v>11</v>
      </c>
      <c r="K67" s="629">
        <v>594</v>
      </c>
      <c r="L67" s="629">
        <v>0.61111111111111116</v>
      </c>
      <c r="M67" s="629">
        <v>54</v>
      </c>
      <c r="N67" s="629">
        <v>22</v>
      </c>
      <c r="O67" s="629">
        <v>1188</v>
      </c>
      <c r="P67" s="642">
        <v>1.2222222222222223</v>
      </c>
      <c r="Q67" s="630">
        <v>54</v>
      </c>
    </row>
    <row r="68" spans="1:17" ht="14.4" customHeight="1" x14ac:dyDescent="0.3">
      <c r="A68" s="625" t="s">
        <v>6623</v>
      </c>
      <c r="B68" s="626" t="s">
        <v>6624</v>
      </c>
      <c r="C68" s="626" t="s">
        <v>5462</v>
      </c>
      <c r="D68" s="626" t="s">
        <v>6633</v>
      </c>
      <c r="E68" s="626" t="s">
        <v>6634</v>
      </c>
      <c r="F68" s="629">
        <v>1077</v>
      </c>
      <c r="G68" s="629">
        <v>25848</v>
      </c>
      <c r="H68" s="629">
        <v>1</v>
      </c>
      <c r="I68" s="629">
        <v>24</v>
      </c>
      <c r="J68" s="629">
        <v>1219</v>
      </c>
      <c r="K68" s="629">
        <v>29256</v>
      </c>
      <c r="L68" s="629">
        <v>1.1318477251624883</v>
      </c>
      <c r="M68" s="629">
        <v>24</v>
      </c>
      <c r="N68" s="629">
        <v>1021</v>
      </c>
      <c r="O68" s="629">
        <v>24504</v>
      </c>
      <c r="P68" s="642">
        <v>0.94800371402042716</v>
      </c>
      <c r="Q68" s="630">
        <v>24</v>
      </c>
    </row>
    <row r="69" spans="1:17" ht="14.4" customHeight="1" x14ac:dyDescent="0.3">
      <c r="A69" s="625" t="s">
        <v>6623</v>
      </c>
      <c r="B69" s="626" t="s">
        <v>6624</v>
      </c>
      <c r="C69" s="626" t="s">
        <v>5462</v>
      </c>
      <c r="D69" s="626" t="s">
        <v>6635</v>
      </c>
      <c r="E69" s="626" t="s">
        <v>6636</v>
      </c>
      <c r="F69" s="629">
        <v>12</v>
      </c>
      <c r="G69" s="629">
        <v>276</v>
      </c>
      <c r="H69" s="629">
        <v>1</v>
      </c>
      <c r="I69" s="629">
        <v>23</v>
      </c>
      <c r="J69" s="629">
        <v>1</v>
      </c>
      <c r="K69" s="629">
        <v>23</v>
      </c>
      <c r="L69" s="629">
        <v>8.3333333333333329E-2</v>
      </c>
      <c r="M69" s="629">
        <v>23</v>
      </c>
      <c r="N69" s="629">
        <v>19</v>
      </c>
      <c r="O69" s="629">
        <v>437</v>
      </c>
      <c r="P69" s="642">
        <v>1.5833333333333333</v>
      </c>
      <c r="Q69" s="630">
        <v>23</v>
      </c>
    </row>
    <row r="70" spans="1:17" ht="14.4" customHeight="1" x14ac:dyDescent="0.3">
      <c r="A70" s="625" t="s">
        <v>6623</v>
      </c>
      <c r="B70" s="626" t="s">
        <v>6624</v>
      </c>
      <c r="C70" s="626" t="s">
        <v>5462</v>
      </c>
      <c r="D70" s="626" t="s">
        <v>6637</v>
      </c>
      <c r="E70" s="626" t="s">
        <v>6638</v>
      </c>
      <c r="F70" s="629">
        <v>1222</v>
      </c>
      <c r="G70" s="629">
        <v>26884</v>
      </c>
      <c r="H70" s="629">
        <v>1</v>
      </c>
      <c r="I70" s="629">
        <v>22</v>
      </c>
      <c r="J70" s="629">
        <v>1214</v>
      </c>
      <c r="K70" s="629">
        <v>26708</v>
      </c>
      <c r="L70" s="629">
        <v>0.99345335515548283</v>
      </c>
      <c r="M70" s="629">
        <v>22</v>
      </c>
      <c r="N70" s="629">
        <v>239</v>
      </c>
      <c r="O70" s="629">
        <v>5258</v>
      </c>
      <c r="P70" s="642">
        <v>0.1955810147299509</v>
      </c>
      <c r="Q70" s="630">
        <v>22</v>
      </c>
    </row>
    <row r="71" spans="1:17" ht="14.4" customHeight="1" x14ac:dyDescent="0.3">
      <c r="A71" s="625" t="s">
        <v>6623</v>
      </c>
      <c r="B71" s="626" t="s">
        <v>6624</v>
      </c>
      <c r="C71" s="626" t="s">
        <v>5462</v>
      </c>
      <c r="D71" s="626" t="s">
        <v>6043</v>
      </c>
      <c r="E71" s="626" t="s">
        <v>6044</v>
      </c>
      <c r="F71" s="629">
        <v>588</v>
      </c>
      <c r="G71" s="629">
        <v>17052</v>
      </c>
      <c r="H71" s="629">
        <v>1</v>
      </c>
      <c r="I71" s="629">
        <v>29</v>
      </c>
      <c r="J71" s="629">
        <v>625</v>
      </c>
      <c r="K71" s="629">
        <v>18125</v>
      </c>
      <c r="L71" s="629">
        <v>1.0629251700680271</v>
      </c>
      <c r="M71" s="629">
        <v>29</v>
      </c>
      <c r="N71" s="629">
        <v>525</v>
      </c>
      <c r="O71" s="629">
        <v>15225</v>
      </c>
      <c r="P71" s="642">
        <v>0.8928571428571429</v>
      </c>
      <c r="Q71" s="630">
        <v>29</v>
      </c>
    </row>
    <row r="72" spans="1:17" ht="14.4" customHeight="1" x14ac:dyDescent="0.3">
      <c r="A72" s="625" t="s">
        <v>6623</v>
      </c>
      <c r="B72" s="626" t="s">
        <v>6624</v>
      </c>
      <c r="C72" s="626" t="s">
        <v>5462</v>
      </c>
      <c r="D72" s="626" t="s">
        <v>6639</v>
      </c>
      <c r="E72" s="626" t="s">
        <v>6640</v>
      </c>
      <c r="F72" s="629">
        <v>2375</v>
      </c>
      <c r="G72" s="629">
        <v>64125</v>
      </c>
      <c r="H72" s="629">
        <v>1</v>
      </c>
      <c r="I72" s="629">
        <v>27</v>
      </c>
      <c r="J72" s="629">
        <v>2596</v>
      </c>
      <c r="K72" s="629">
        <v>70092</v>
      </c>
      <c r="L72" s="629">
        <v>1.0930526315789473</v>
      </c>
      <c r="M72" s="629">
        <v>27</v>
      </c>
      <c r="N72" s="629">
        <v>2199</v>
      </c>
      <c r="O72" s="629">
        <v>59373</v>
      </c>
      <c r="P72" s="642">
        <v>0.92589473684210521</v>
      </c>
      <c r="Q72" s="630">
        <v>27</v>
      </c>
    </row>
    <row r="73" spans="1:17" ht="14.4" customHeight="1" x14ac:dyDescent="0.3">
      <c r="A73" s="625" t="s">
        <v>6623</v>
      </c>
      <c r="B73" s="626" t="s">
        <v>6624</v>
      </c>
      <c r="C73" s="626" t="s">
        <v>5462</v>
      </c>
      <c r="D73" s="626" t="s">
        <v>6641</v>
      </c>
      <c r="E73" s="626" t="s">
        <v>6642</v>
      </c>
      <c r="F73" s="629">
        <v>582</v>
      </c>
      <c r="G73" s="629">
        <v>16878</v>
      </c>
      <c r="H73" s="629">
        <v>1</v>
      </c>
      <c r="I73" s="629">
        <v>29</v>
      </c>
      <c r="J73" s="629">
        <v>629</v>
      </c>
      <c r="K73" s="629">
        <v>18241</v>
      </c>
      <c r="L73" s="629">
        <v>1.0807560137457044</v>
      </c>
      <c r="M73" s="629">
        <v>29</v>
      </c>
      <c r="N73" s="629">
        <v>504</v>
      </c>
      <c r="O73" s="629">
        <v>14616</v>
      </c>
      <c r="P73" s="642">
        <v>0.865979381443299</v>
      </c>
      <c r="Q73" s="630">
        <v>29</v>
      </c>
    </row>
    <row r="74" spans="1:17" ht="14.4" customHeight="1" x14ac:dyDescent="0.3">
      <c r="A74" s="625" t="s">
        <v>6623</v>
      </c>
      <c r="B74" s="626" t="s">
        <v>6624</v>
      </c>
      <c r="C74" s="626" t="s">
        <v>5462</v>
      </c>
      <c r="D74" s="626" t="s">
        <v>6045</v>
      </c>
      <c r="E74" s="626" t="s">
        <v>6046</v>
      </c>
      <c r="F74" s="629">
        <v>16</v>
      </c>
      <c r="G74" s="629">
        <v>896</v>
      </c>
      <c r="H74" s="629">
        <v>1</v>
      </c>
      <c r="I74" s="629">
        <v>56</v>
      </c>
      <c r="J74" s="629">
        <v>6</v>
      </c>
      <c r="K74" s="629">
        <v>336</v>
      </c>
      <c r="L74" s="629">
        <v>0.375</v>
      </c>
      <c r="M74" s="629">
        <v>56</v>
      </c>
      <c r="N74" s="629">
        <v>19</v>
      </c>
      <c r="O74" s="629">
        <v>1064</v>
      </c>
      <c r="P74" s="642">
        <v>1.1875</v>
      </c>
      <c r="Q74" s="630">
        <v>56</v>
      </c>
    </row>
    <row r="75" spans="1:17" ht="14.4" customHeight="1" x14ac:dyDescent="0.3">
      <c r="A75" s="625" t="s">
        <v>6623</v>
      </c>
      <c r="B75" s="626" t="s">
        <v>6624</v>
      </c>
      <c r="C75" s="626" t="s">
        <v>5462</v>
      </c>
      <c r="D75" s="626" t="s">
        <v>6643</v>
      </c>
      <c r="E75" s="626" t="s">
        <v>6644</v>
      </c>
      <c r="F75" s="629">
        <v>5</v>
      </c>
      <c r="G75" s="629">
        <v>165</v>
      </c>
      <c r="H75" s="629">
        <v>1</v>
      </c>
      <c r="I75" s="629">
        <v>33</v>
      </c>
      <c r="J75" s="629">
        <v>8</v>
      </c>
      <c r="K75" s="629">
        <v>264</v>
      </c>
      <c r="L75" s="629">
        <v>1.6</v>
      </c>
      <c r="M75" s="629">
        <v>33</v>
      </c>
      <c r="N75" s="629">
        <v>5</v>
      </c>
      <c r="O75" s="629">
        <v>165</v>
      </c>
      <c r="P75" s="642">
        <v>1</v>
      </c>
      <c r="Q75" s="630">
        <v>33</v>
      </c>
    </row>
    <row r="76" spans="1:17" ht="14.4" customHeight="1" x14ac:dyDescent="0.3">
      <c r="A76" s="625" t="s">
        <v>6623</v>
      </c>
      <c r="B76" s="626" t="s">
        <v>6624</v>
      </c>
      <c r="C76" s="626" t="s">
        <v>5462</v>
      </c>
      <c r="D76" s="626" t="s">
        <v>6047</v>
      </c>
      <c r="E76" s="626" t="s">
        <v>6048</v>
      </c>
      <c r="F76" s="629">
        <v>588</v>
      </c>
      <c r="G76" s="629">
        <v>17052</v>
      </c>
      <c r="H76" s="629">
        <v>1</v>
      </c>
      <c r="I76" s="629">
        <v>29</v>
      </c>
      <c r="J76" s="629">
        <v>626</v>
      </c>
      <c r="K76" s="629">
        <v>18154</v>
      </c>
      <c r="L76" s="629">
        <v>1.064625850340136</v>
      </c>
      <c r="M76" s="629">
        <v>29</v>
      </c>
      <c r="N76" s="629">
        <v>528</v>
      </c>
      <c r="O76" s="629">
        <v>15312</v>
      </c>
      <c r="P76" s="642">
        <v>0.89795918367346939</v>
      </c>
      <c r="Q76" s="630">
        <v>29</v>
      </c>
    </row>
    <row r="77" spans="1:17" ht="14.4" customHeight="1" x14ac:dyDescent="0.3">
      <c r="A77" s="625" t="s">
        <v>6623</v>
      </c>
      <c r="B77" s="626" t="s">
        <v>6624</v>
      </c>
      <c r="C77" s="626" t="s">
        <v>5462</v>
      </c>
      <c r="D77" s="626" t="s">
        <v>6645</v>
      </c>
      <c r="E77" s="626" t="s">
        <v>6646</v>
      </c>
      <c r="F77" s="629">
        <v>188</v>
      </c>
      <c r="G77" s="629">
        <v>5076</v>
      </c>
      <c r="H77" s="629">
        <v>1</v>
      </c>
      <c r="I77" s="629">
        <v>27</v>
      </c>
      <c r="J77" s="629">
        <v>195</v>
      </c>
      <c r="K77" s="629">
        <v>5265</v>
      </c>
      <c r="L77" s="629">
        <v>1.0372340425531914</v>
      </c>
      <c r="M77" s="629">
        <v>27</v>
      </c>
      <c r="N77" s="629">
        <v>124</v>
      </c>
      <c r="O77" s="629">
        <v>3348</v>
      </c>
      <c r="P77" s="642">
        <v>0.65957446808510634</v>
      </c>
      <c r="Q77" s="630">
        <v>27</v>
      </c>
    </row>
    <row r="78" spans="1:17" ht="14.4" customHeight="1" x14ac:dyDescent="0.3">
      <c r="A78" s="625" t="s">
        <v>6623</v>
      </c>
      <c r="B78" s="626" t="s">
        <v>6624</v>
      </c>
      <c r="C78" s="626" t="s">
        <v>5462</v>
      </c>
      <c r="D78" s="626" t="s">
        <v>6647</v>
      </c>
      <c r="E78" s="626" t="s">
        <v>6648</v>
      </c>
      <c r="F78" s="629">
        <v>20</v>
      </c>
      <c r="G78" s="629">
        <v>520</v>
      </c>
      <c r="H78" s="629">
        <v>1</v>
      </c>
      <c r="I78" s="629">
        <v>26</v>
      </c>
      <c r="J78" s="629">
        <v>15</v>
      </c>
      <c r="K78" s="629">
        <v>390</v>
      </c>
      <c r="L78" s="629">
        <v>0.75</v>
      </c>
      <c r="M78" s="629">
        <v>26</v>
      </c>
      <c r="N78" s="629">
        <v>54</v>
      </c>
      <c r="O78" s="629">
        <v>1404</v>
      </c>
      <c r="P78" s="642">
        <v>2.7</v>
      </c>
      <c r="Q78" s="630">
        <v>26</v>
      </c>
    </row>
    <row r="79" spans="1:17" ht="14.4" customHeight="1" x14ac:dyDescent="0.3">
      <c r="A79" s="625" t="s">
        <v>6623</v>
      </c>
      <c r="B79" s="626" t="s">
        <v>6624</v>
      </c>
      <c r="C79" s="626" t="s">
        <v>5462</v>
      </c>
      <c r="D79" s="626" t="s">
        <v>6649</v>
      </c>
      <c r="E79" s="626" t="s">
        <v>6650</v>
      </c>
      <c r="F79" s="629">
        <v>207</v>
      </c>
      <c r="G79" s="629">
        <v>6417</v>
      </c>
      <c r="H79" s="629">
        <v>1</v>
      </c>
      <c r="I79" s="629">
        <v>31</v>
      </c>
      <c r="J79" s="629">
        <v>210</v>
      </c>
      <c r="K79" s="629">
        <v>6510</v>
      </c>
      <c r="L79" s="629">
        <v>1.0144927536231885</v>
      </c>
      <c r="M79" s="629">
        <v>31</v>
      </c>
      <c r="N79" s="629">
        <v>140</v>
      </c>
      <c r="O79" s="629">
        <v>4340</v>
      </c>
      <c r="P79" s="642">
        <v>0.67632850241545894</v>
      </c>
      <c r="Q79" s="630">
        <v>31</v>
      </c>
    </row>
    <row r="80" spans="1:17" ht="14.4" customHeight="1" x14ac:dyDescent="0.3">
      <c r="A80" s="625" t="s">
        <v>6623</v>
      </c>
      <c r="B80" s="626" t="s">
        <v>6624</v>
      </c>
      <c r="C80" s="626" t="s">
        <v>5462</v>
      </c>
      <c r="D80" s="626" t="s">
        <v>6049</v>
      </c>
      <c r="E80" s="626" t="s">
        <v>6050</v>
      </c>
      <c r="F80" s="629">
        <v>308</v>
      </c>
      <c r="G80" s="629">
        <v>7084</v>
      </c>
      <c r="H80" s="629">
        <v>1</v>
      </c>
      <c r="I80" s="629">
        <v>23</v>
      </c>
      <c r="J80" s="629">
        <v>240</v>
      </c>
      <c r="K80" s="629">
        <v>5520</v>
      </c>
      <c r="L80" s="629">
        <v>0.77922077922077926</v>
      </c>
      <c r="M80" s="629">
        <v>23</v>
      </c>
      <c r="N80" s="629">
        <v>289</v>
      </c>
      <c r="O80" s="629">
        <v>6647</v>
      </c>
      <c r="P80" s="642">
        <v>0.93831168831168832</v>
      </c>
      <c r="Q80" s="630">
        <v>23</v>
      </c>
    </row>
    <row r="81" spans="1:17" ht="14.4" customHeight="1" x14ac:dyDescent="0.3">
      <c r="A81" s="625" t="s">
        <v>6623</v>
      </c>
      <c r="B81" s="626" t="s">
        <v>6624</v>
      </c>
      <c r="C81" s="626" t="s">
        <v>5462</v>
      </c>
      <c r="D81" s="626" t="s">
        <v>6651</v>
      </c>
      <c r="E81" s="626" t="s">
        <v>6652</v>
      </c>
      <c r="F81" s="629">
        <v>580</v>
      </c>
      <c r="G81" s="629">
        <v>12760</v>
      </c>
      <c r="H81" s="629">
        <v>1</v>
      </c>
      <c r="I81" s="629">
        <v>22</v>
      </c>
      <c r="J81" s="629">
        <v>618</v>
      </c>
      <c r="K81" s="629">
        <v>13596</v>
      </c>
      <c r="L81" s="629">
        <v>1.0655172413793104</v>
      </c>
      <c r="M81" s="629">
        <v>22</v>
      </c>
      <c r="N81" s="629">
        <v>515</v>
      </c>
      <c r="O81" s="629">
        <v>11330</v>
      </c>
      <c r="P81" s="642">
        <v>0.88793103448275867</v>
      </c>
      <c r="Q81" s="630">
        <v>22</v>
      </c>
    </row>
    <row r="82" spans="1:17" ht="14.4" customHeight="1" x14ac:dyDescent="0.3">
      <c r="A82" s="625" t="s">
        <v>6623</v>
      </c>
      <c r="B82" s="626" t="s">
        <v>6624</v>
      </c>
      <c r="C82" s="626" t="s">
        <v>5462</v>
      </c>
      <c r="D82" s="626" t="s">
        <v>6653</v>
      </c>
      <c r="E82" s="626" t="s">
        <v>6654</v>
      </c>
      <c r="F82" s="629">
        <v>1</v>
      </c>
      <c r="G82" s="629">
        <v>26</v>
      </c>
      <c r="H82" s="629">
        <v>1</v>
      </c>
      <c r="I82" s="629">
        <v>26</v>
      </c>
      <c r="J82" s="629">
        <v>1</v>
      </c>
      <c r="K82" s="629">
        <v>26</v>
      </c>
      <c r="L82" s="629">
        <v>1</v>
      </c>
      <c r="M82" s="629">
        <v>26</v>
      </c>
      <c r="N82" s="629"/>
      <c r="O82" s="629"/>
      <c r="P82" s="642"/>
      <c r="Q82" s="630"/>
    </row>
    <row r="83" spans="1:17" ht="14.4" customHeight="1" x14ac:dyDescent="0.3">
      <c r="A83" s="625" t="s">
        <v>6623</v>
      </c>
      <c r="B83" s="626" t="s">
        <v>6624</v>
      </c>
      <c r="C83" s="626" t="s">
        <v>5462</v>
      </c>
      <c r="D83" s="626" t="s">
        <v>6655</v>
      </c>
      <c r="E83" s="626" t="s">
        <v>6656</v>
      </c>
      <c r="F83" s="629">
        <v>9</v>
      </c>
      <c r="G83" s="629">
        <v>612</v>
      </c>
      <c r="H83" s="629">
        <v>1</v>
      </c>
      <c r="I83" s="629">
        <v>68</v>
      </c>
      <c r="J83" s="629">
        <v>3</v>
      </c>
      <c r="K83" s="629">
        <v>204</v>
      </c>
      <c r="L83" s="629">
        <v>0.33333333333333331</v>
      </c>
      <c r="M83" s="629">
        <v>68</v>
      </c>
      <c r="N83" s="629">
        <v>6</v>
      </c>
      <c r="O83" s="629">
        <v>408</v>
      </c>
      <c r="P83" s="642">
        <v>0.66666666666666663</v>
      </c>
      <c r="Q83" s="630">
        <v>68</v>
      </c>
    </row>
    <row r="84" spans="1:17" ht="14.4" customHeight="1" x14ac:dyDescent="0.3">
      <c r="A84" s="625" t="s">
        <v>6623</v>
      </c>
      <c r="B84" s="626" t="s">
        <v>6624</v>
      </c>
      <c r="C84" s="626" t="s">
        <v>5462</v>
      </c>
      <c r="D84" s="626" t="s">
        <v>6657</v>
      </c>
      <c r="E84" s="626" t="s">
        <v>6658</v>
      </c>
      <c r="F84" s="629">
        <v>1419</v>
      </c>
      <c r="G84" s="629">
        <v>63855</v>
      </c>
      <c r="H84" s="629">
        <v>1</v>
      </c>
      <c r="I84" s="629">
        <v>45</v>
      </c>
      <c r="J84" s="629">
        <v>1581</v>
      </c>
      <c r="K84" s="629">
        <v>71145</v>
      </c>
      <c r="L84" s="629">
        <v>1.1141649048625792</v>
      </c>
      <c r="M84" s="629">
        <v>45</v>
      </c>
      <c r="N84" s="629">
        <v>1220</v>
      </c>
      <c r="O84" s="629">
        <v>54900</v>
      </c>
      <c r="P84" s="642">
        <v>0.85976039464411558</v>
      </c>
      <c r="Q84" s="630">
        <v>45</v>
      </c>
    </row>
    <row r="85" spans="1:17" ht="14.4" customHeight="1" x14ac:dyDescent="0.3">
      <c r="A85" s="625" t="s">
        <v>6623</v>
      </c>
      <c r="B85" s="626" t="s">
        <v>6624</v>
      </c>
      <c r="C85" s="626" t="s">
        <v>5462</v>
      </c>
      <c r="D85" s="626" t="s">
        <v>6659</v>
      </c>
      <c r="E85" s="626" t="s">
        <v>6660</v>
      </c>
      <c r="F85" s="629">
        <v>1136</v>
      </c>
      <c r="G85" s="629">
        <v>70432</v>
      </c>
      <c r="H85" s="629">
        <v>1</v>
      </c>
      <c r="I85" s="629">
        <v>62</v>
      </c>
      <c r="J85" s="629">
        <v>1581</v>
      </c>
      <c r="K85" s="629">
        <v>98022</v>
      </c>
      <c r="L85" s="629">
        <v>1.391725352112676</v>
      </c>
      <c r="M85" s="629">
        <v>62</v>
      </c>
      <c r="N85" s="629">
        <v>1232</v>
      </c>
      <c r="O85" s="629">
        <v>76384</v>
      </c>
      <c r="P85" s="642">
        <v>1.0845070422535212</v>
      </c>
      <c r="Q85" s="630">
        <v>62</v>
      </c>
    </row>
    <row r="86" spans="1:17" ht="14.4" customHeight="1" x14ac:dyDescent="0.3">
      <c r="A86" s="625" t="s">
        <v>6623</v>
      </c>
      <c r="B86" s="626" t="s">
        <v>6624</v>
      </c>
      <c r="C86" s="626" t="s">
        <v>5462</v>
      </c>
      <c r="D86" s="626" t="s">
        <v>6661</v>
      </c>
      <c r="E86" s="626" t="s">
        <v>6662</v>
      </c>
      <c r="F86" s="629">
        <v>2374</v>
      </c>
      <c r="G86" s="629">
        <v>59350</v>
      </c>
      <c r="H86" s="629">
        <v>1</v>
      </c>
      <c r="I86" s="629">
        <v>25</v>
      </c>
      <c r="J86" s="629">
        <v>2591</v>
      </c>
      <c r="K86" s="629">
        <v>64775</v>
      </c>
      <c r="L86" s="629">
        <v>1.0914069081718618</v>
      </c>
      <c r="M86" s="629">
        <v>25</v>
      </c>
      <c r="N86" s="629">
        <v>2195</v>
      </c>
      <c r="O86" s="629">
        <v>54875</v>
      </c>
      <c r="P86" s="642">
        <v>0.9245998315080034</v>
      </c>
      <c r="Q86" s="630">
        <v>25</v>
      </c>
    </row>
    <row r="87" spans="1:17" ht="14.4" customHeight="1" x14ac:dyDescent="0.3">
      <c r="A87" s="625" t="s">
        <v>6623</v>
      </c>
      <c r="B87" s="626" t="s">
        <v>6624</v>
      </c>
      <c r="C87" s="626" t="s">
        <v>5462</v>
      </c>
      <c r="D87" s="626" t="s">
        <v>6051</v>
      </c>
      <c r="E87" s="626" t="s">
        <v>6052</v>
      </c>
      <c r="F87" s="629">
        <v>6</v>
      </c>
      <c r="G87" s="629">
        <v>366</v>
      </c>
      <c r="H87" s="629">
        <v>1</v>
      </c>
      <c r="I87" s="629">
        <v>61</v>
      </c>
      <c r="J87" s="629">
        <v>6</v>
      </c>
      <c r="K87" s="629">
        <v>366</v>
      </c>
      <c r="L87" s="629">
        <v>1</v>
      </c>
      <c r="M87" s="629">
        <v>61</v>
      </c>
      <c r="N87" s="629">
        <v>13</v>
      </c>
      <c r="O87" s="629">
        <v>793</v>
      </c>
      <c r="P87" s="642">
        <v>2.1666666666666665</v>
      </c>
      <c r="Q87" s="630">
        <v>61</v>
      </c>
    </row>
    <row r="88" spans="1:17" ht="14.4" customHeight="1" x14ac:dyDescent="0.3">
      <c r="A88" s="625" t="s">
        <v>6623</v>
      </c>
      <c r="B88" s="626" t="s">
        <v>6624</v>
      </c>
      <c r="C88" s="626" t="s">
        <v>5462</v>
      </c>
      <c r="D88" s="626" t="s">
        <v>6663</v>
      </c>
      <c r="E88" s="626" t="s">
        <v>6664</v>
      </c>
      <c r="F88" s="629">
        <v>13</v>
      </c>
      <c r="G88" s="629">
        <v>1092</v>
      </c>
      <c r="H88" s="629">
        <v>1</v>
      </c>
      <c r="I88" s="629">
        <v>84</v>
      </c>
      <c r="J88" s="629">
        <v>11</v>
      </c>
      <c r="K88" s="629">
        <v>924</v>
      </c>
      <c r="L88" s="629">
        <v>0.84615384615384615</v>
      </c>
      <c r="M88" s="629">
        <v>84</v>
      </c>
      <c r="N88" s="629">
        <v>14</v>
      </c>
      <c r="O88" s="629">
        <v>1176</v>
      </c>
      <c r="P88" s="642">
        <v>1.0769230769230769</v>
      </c>
      <c r="Q88" s="630">
        <v>84</v>
      </c>
    </row>
    <row r="89" spans="1:17" ht="14.4" customHeight="1" x14ac:dyDescent="0.3">
      <c r="A89" s="625" t="s">
        <v>6623</v>
      </c>
      <c r="B89" s="626" t="s">
        <v>6624</v>
      </c>
      <c r="C89" s="626" t="s">
        <v>5462</v>
      </c>
      <c r="D89" s="626" t="s">
        <v>6665</v>
      </c>
      <c r="E89" s="626" t="s">
        <v>6666</v>
      </c>
      <c r="F89" s="629">
        <v>1</v>
      </c>
      <c r="G89" s="629">
        <v>394</v>
      </c>
      <c r="H89" s="629">
        <v>1</v>
      </c>
      <c r="I89" s="629">
        <v>394</v>
      </c>
      <c r="J89" s="629">
        <v>2</v>
      </c>
      <c r="K89" s="629">
        <v>788</v>
      </c>
      <c r="L89" s="629">
        <v>2</v>
      </c>
      <c r="M89" s="629">
        <v>394</v>
      </c>
      <c r="N89" s="629">
        <v>1</v>
      </c>
      <c r="O89" s="629">
        <v>394</v>
      </c>
      <c r="P89" s="642">
        <v>1</v>
      </c>
      <c r="Q89" s="630">
        <v>394</v>
      </c>
    </row>
    <row r="90" spans="1:17" ht="14.4" customHeight="1" x14ac:dyDescent="0.3">
      <c r="A90" s="625" t="s">
        <v>6623</v>
      </c>
      <c r="B90" s="626" t="s">
        <v>6624</v>
      </c>
      <c r="C90" s="626" t="s">
        <v>5462</v>
      </c>
      <c r="D90" s="626" t="s">
        <v>6667</v>
      </c>
      <c r="E90" s="626" t="s">
        <v>6668</v>
      </c>
      <c r="F90" s="629">
        <v>2</v>
      </c>
      <c r="G90" s="629">
        <v>990</v>
      </c>
      <c r="H90" s="629">
        <v>1</v>
      </c>
      <c r="I90" s="629">
        <v>495</v>
      </c>
      <c r="J90" s="629">
        <v>4</v>
      </c>
      <c r="K90" s="629">
        <v>1980</v>
      </c>
      <c r="L90" s="629">
        <v>2</v>
      </c>
      <c r="M90" s="629">
        <v>495</v>
      </c>
      <c r="N90" s="629">
        <v>1</v>
      </c>
      <c r="O90" s="629">
        <v>495</v>
      </c>
      <c r="P90" s="642">
        <v>0.5</v>
      </c>
      <c r="Q90" s="630">
        <v>495</v>
      </c>
    </row>
    <row r="91" spans="1:17" ht="14.4" customHeight="1" x14ac:dyDescent="0.3">
      <c r="A91" s="625" t="s">
        <v>6623</v>
      </c>
      <c r="B91" s="626" t="s">
        <v>6624</v>
      </c>
      <c r="C91" s="626" t="s">
        <v>5462</v>
      </c>
      <c r="D91" s="626" t="s">
        <v>6669</v>
      </c>
      <c r="E91" s="626" t="s">
        <v>6670</v>
      </c>
      <c r="F91" s="629">
        <v>353</v>
      </c>
      <c r="G91" s="629">
        <v>348411</v>
      </c>
      <c r="H91" s="629">
        <v>1</v>
      </c>
      <c r="I91" s="629">
        <v>987</v>
      </c>
      <c r="J91" s="629">
        <v>351</v>
      </c>
      <c r="K91" s="629">
        <v>346437</v>
      </c>
      <c r="L91" s="629">
        <v>0.99433427762039661</v>
      </c>
      <c r="M91" s="629">
        <v>987</v>
      </c>
      <c r="N91" s="629">
        <v>218</v>
      </c>
      <c r="O91" s="629">
        <v>215166</v>
      </c>
      <c r="P91" s="642">
        <v>0.61756373937677056</v>
      </c>
      <c r="Q91" s="630">
        <v>987</v>
      </c>
    </row>
    <row r="92" spans="1:17" ht="14.4" customHeight="1" x14ac:dyDescent="0.3">
      <c r="A92" s="625" t="s">
        <v>6623</v>
      </c>
      <c r="B92" s="626" t="s">
        <v>6624</v>
      </c>
      <c r="C92" s="626" t="s">
        <v>5462</v>
      </c>
      <c r="D92" s="626" t="s">
        <v>6671</v>
      </c>
      <c r="E92" s="626" t="s">
        <v>6672</v>
      </c>
      <c r="F92" s="629">
        <v>1</v>
      </c>
      <c r="G92" s="629">
        <v>331</v>
      </c>
      <c r="H92" s="629">
        <v>1</v>
      </c>
      <c r="I92" s="629">
        <v>331</v>
      </c>
      <c r="J92" s="629">
        <v>2</v>
      </c>
      <c r="K92" s="629">
        <v>662</v>
      </c>
      <c r="L92" s="629">
        <v>2</v>
      </c>
      <c r="M92" s="629">
        <v>331</v>
      </c>
      <c r="N92" s="629">
        <v>1</v>
      </c>
      <c r="O92" s="629">
        <v>331</v>
      </c>
      <c r="P92" s="642">
        <v>1</v>
      </c>
      <c r="Q92" s="630">
        <v>331</v>
      </c>
    </row>
    <row r="93" spans="1:17" ht="14.4" customHeight="1" x14ac:dyDescent="0.3">
      <c r="A93" s="625" t="s">
        <v>6623</v>
      </c>
      <c r="B93" s="626" t="s">
        <v>6624</v>
      </c>
      <c r="C93" s="626" t="s">
        <v>5462</v>
      </c>
      <c r="D93" s="626" t="s">
        <v>6673</v>
      </c>
      <c r="E93" s="626" t="s">
        <v>6674</v>
      </c>
      <c r="F93" s="629">
        <v>1</v>
      </c>
      <c r="G93" s="629">
        <v>201</v>
      </c>
      <c r="H93" s="629">
        <v>1</v>
      </c>
      <c r="I93" s="629">
        <v>201</v>
      </c>
      <c r="J93" s="629"/>
      <c r="K93" s="629"/>
      <c r="L93" s="629"/>
      <c r="M93" s="629"/>
      <c r="N93" s="629"/>
      <c r="O93" s="629"/>
      <c r="P93" s="642"/>
      <c r="Q93" s="630"/>
    </row>
    <row r="94" spans="1:17" ht="14.4" customHeight="1" x14ac:dyDescent="0.3">
      <c r="A94" s="625" t="s">
        <v>6623</v>
      </c>
      <c r="B94" s="626" t="s">
        <v>6624</v>
      </c>
      <c r="C94" s="626" t="s">
        <v>5462</v>
      </c>
      <c r="D94" s="626" t="s">
        <v>6675</v>
      </c>
      <c r="E94" s="626" t="s">
        <v>6676</v>
      </c>
      <c r="F94" s="629">
        <v>625</v>
      </c>
      <c r="G94" s="629">
        <v>9375</v>
      </c>
      <c r="H94" s="629">
        <v>1</v>
      </c>
      <c r="I94" s="629">
        <v>15</v>
      </c>
      <c r="J94" s="629">
        <v>703</v>
      </c>
      <c r="K94" s="629">
        <v>10545</v>
      </c>
      <c r="L94" s="629">
        <v>1.1248</v>
      </c>
      <c r="M94" s="629">
        <v>15</v>
      </c>
      <c r="N94" s="629">
        <v>500</v>
      </c>
      <c r="O94" s="629">
        <v>7500</v>
      </c>
      <c r="P94" s="642">
        <v>0.8</v>
      </c>
      <c r="Q94" s="630">
        <v>15</v>
      </c>
    </row>
    <row r="95" spans="1:17" ht="14.4" customHeight="1" x14ac:dyDescent="0.3">
      <c r="A95" s="625" t="s">
        <v>6623</v>
      </c>
      <c r="B95" s="626" t="s">
        <v>6624</v>
      </c>
      <c r="C95" s="626" t="s">
        <v>5462</v>
      </c>
      <c r="D95" s="626" t="s">
        <v>6677</v>
      </c>
      <c r="E95" s="626" t="s">
        <v>6678</v>
      </c>
      <c r="F95" s="629">
        <v>10</v>
      </c>
      <c r="G95" s="629">
        <v>370</v>
      </c>
      <c r="H95" s="629">
        <v>1</v>
      </c>
      <c r="I95" s="629">
        <v>37</v>
      </c>
      <c r="J95" s="629">
        <v>4</v>
      </c>
      <c r="K95" s="629">
        <v>148</v>
      </c>
      <c r="L95" s="629">
        <v>0.4</v>
      </c>
      <c r="M95" s="629">
        <v>37</v>
      </c>
      <c r="N95" s="629">
        <v>5</v>
      </c>
      <c r="O95" s="629">
        <v>185</v>
      </c>
      <c r="P95" s="642">
        <v>0.5</v>
      </c>
      <c r="Q95" s="630">
        <v>37</v>
      </c>
    </row>
    <row r="96" spans="1:17" ht="14.4" customHeight="1" x14ac:dyDescent="0.3">
      <c r="A96" s="625" t="s">
        <v>6623</v>
      </c>
      <c r="B96" s="626" t="s">
        <v>6624</v>
      </c>
      <c r="C96" s="626" t="s">
        <v>5462</v>
      </c>
      <c r="D96" s="626" t="s">
        <v>6679</v>
      </c>
      <c r="E96" s="626" t="s">
        <v>6680</v>
      </c>
      <c r="F96" s="629">
        <v>2</v>
      </c>
      <c r="G96" s="629">
        <v>410</v>
      </c>
      <c r="H96" s="629">
        <v>1</v>
      </c>
      <c r="I96" s="629">
        <v>205</v>
      </c>
      <c r="J96" s="629">
        <v>1</v>
      </c>
      <c r="K96" s="629">
        <v>205</v>
      </c>
      <c r="L96" s="629">
        <v>0.5</v>
      </c>
      <c r="M96" s="629">
        <v>205</v>
      </c>
      <c r="N96" s="629"/>
      <c r="O96" s="629"/>
      <c r="P96" s="642"/>
      <c r="Q96" s="630"/>
    </row>
    <row r="97" spans="1:17" ht="14.4" customHeight="1" x14ac:dyDescent="0.3">
      <c r="A97" s="625" t="s">
        <v>6623</v>
      </c>
      <c r="B97" s="626" t="s">
        <v>6624</v>
      </c>
      <c r="C97" s="626" t="s">
        <v>5462</v>
      </c>
      <c r="D97" s="626" t="s">
        <v>6681</v>
      </c>
      <c r="E97" s="626" t="s">
        <v>6682</v>
      </c>
      <c r="F97" s="629">
        <v>6</v>
      </c>
      <c r="G97" s="629">
        <v>90</v>
      </c>
      <c r="H97" s="629">
        <v>1</v>
      </c>
      <c r="I97" s="629">
        <v>15</v>
      </c>
      <c r="J97" s="629"/>
      <c r="K97" s="629"/>
      <c r="L97" s="629"/>
      <c r="M97" s="629"/>
      <c r="N97" s="629">
        <v>6</v>
      </c>
      <c r="O97" s="629">
        <v>90</v>
      </c>
      <c r="P97" s="642">
        <v>1</v>
      </c>
      <c r="Q97" s="630">
        <v>15</v>
      </c>
    </row>
    <row r="98" spans="1:17" ht="14.4" customHeight="1" x14ac:dyDescent="0.3">
      <c r="A98" s="625" t="s">
        <v>6623</v>
      </c>
      <c r="B98" s="626" t="s">
        <v>6624</v>
      </c>
      <c r="C98" s="626" t="s">
        <v>5462</v>
      </c>
      <c r="D98" s="626" t="s">
        <v>6683</v>
      </c>
      <c r="E98" s="626" t="s">
        <v>6684</v>
      </c>
      <c r="F98" s="629">
        <v>1</v>
      </c>
      <c r="G98" s="629">
        <v>21</v>
      </c>
      <c r="H98" s="629">
        <v>1</v>
      </c>
      <c r="I98" s="629">
        <v>21</v>
      </c>
      <c r="J98" s="629">
        <v>2</v>
      </c>
      <c r="K98" s="629">
        <v>42</v>
      </c>
      <c r="L98" s="629">
        <v>2</v>
      </c>
      <c r="M98" s="629">
        <v>21</v>
      </c>
      <c r="N98" s="629"/>
      <c r="O98" s="629"/>
      <c r="P98" s="642"/>
      <c r="Q98" s="630"/>
    </row>
    <row r="99" spans="1:17" ht="14.4" customHeight="1" x14ac:dyDescent="0.3">
      <c r="A99" s="625" t="s">
        <v>6623</v>
      </c>
      <c r="B99" s="626" t="s">
        <v>6624</v>
      </c>
      <c r="C99" s="626" t="s">
        <v>5462</v>
      </c>
      <c r="D99" s="626" t="s">
        <v>6685</v>
      </c>
      <c r="E99" s="626" t="s">
        <v>6686</v>
      </c>
      <c r="F99" s="629">
        <v>1</v>
      </c>
      <c r="G99" s="629">
        <v>27</v>
      </c>
      <c r="H99" s="629">
        <v>1</v>
      </c>
      <c r="I99" s="629">
        <v>27</v>
      </c>
      <c r="J99" s="629"/>
      <c r="K99" s="629"/>
      <c r="L99" s="629"/>
      <c r="M99" s="629"/>
      <c r="N99" s="629"/>
      <c r="O99" s="629"/>
      <c r="P99" s="642"/>
      <c r="Q99" s="630"/>
    </row>
    <row r="100" spans="1:17" ht="14.4" customHeight="1" x14ac:dyDescent="0.3">
      <c r="A100" s="625" t="s">
        <v>6623</v>
      </c>
      <c r="B100" s="626" t="s">
        <v>6624</v>
      </c>
      <c r="C100" s="626" t="s">
        <v>5462</v>
      </c>
      <c r="D100" s="626" t="s">
        <v>6687</v>
      </c>
      <c r="E100" s="626" t="s">
        <v>6688</v>
      </c>
      <c r="F100" s="629">
        <v>2</v>
      </c>
      <c r="G100" s="629">
        <v>44</v>
      </c>
      <c r="H100" s="629">
        <v>1</v>
      </c>
      <c r="I100" s="629">
        <v>22</v>
      </c>
      <c r="J100" s="629">
        <v>3</v>
      </c>
      <c r="K100" s="629">
        <v>66</v>
      </c>
      <c r="L100" s="629">
        <v>1.5</v>
      </c>
      <c r="M100" s="629">
        <v>22</v>
      </c>
      <c r="N100" s="629">
        <v>2</v>
      </c>
      <c r="O100" s="629">
        <v>44</v>
      </c>
      <c r="P100" s="642">
        <v>1</v>
      </c>
      <c r="Q100" s="630">
        <v>22</v>
      </c>
    </row>
    <row r="101" spans="1:17" ht="14.4" customHeight="1" x14ac:dyDescent="0.3">
      <c r="A101" s="625" t="s">
        <v>6623</v>
      </c>
      <c r="B101" s="626" t="s">
        <v>6624</v>
      </c>
      <c r="C101" s="626" t="s">
        <v>5462</v>
      </c>
      <c r="D101" s="626" t="s">
        <v>6689</v>
      </c>
      <c r="E101" s="626" t="s">
        <v>6690</v>
      </c>
      <c r="F101" s="629">
        <v>3</v>
      </c>
      <c r="G101" s="629">
        <v>189</v>
      </c>
      <c r="H101" s="629">
        <v>1</v>
      </c>
      <c r="I101" s="629">
        <v>63</v>
      </c>
      <c r="J101" s="629"/>
      <c r="K101" s="629"/>
      <c r="L101" s="629"/>
      <c r="M101" s="629"/>
      <c r="N101" s="629">
        <v>2</v>
      </c>
      <c r="O101" s="629">
        <v>126</v>
      </c>
      <c r="P101" s="642">
        <v>0.66666666666666663</v>
      </c>
      <c r="Q101" s="630">
        <v>63</v>
      </c>
    </row>
    <row r="102" spans="1:17" ht="14.4" customHeight="1" x14ac:dyDescent="0.3">
      <c r="A102" s="625" t="s">
        <v>6623</v>
      </c>
      <c r="B102" s="626" t="s">
        <v>6624</v>
      </c>
      <c r="C102" s="626" t="s">
        <v>5462</v>
      </c>
      <c r="D102" s="626" t="s">
        <v>6691</v>
      </c>
      <c r="E102" s="626" t="s">
        <v>6692</v>
      </c>
      <c r="F102" s="629"/>
      <c r="G102" s="629"/>
      <c r="H102" s="629"/>
      <c r="I102" s="629"/>
      <c r="J102" s="629"/>
      <c r="K102" s="629"/>
      <c r="L102" s="629"/>
      <c r="M102" s="629"/>
      <c r="N102" s="629">
        <v>1</v>
      </c>
      <c r="O102" s="629">
        <v>310</v>
      </c>
      <c r="P102" s="642"/>
      <c r="Q102" s="630">
        <v>310</v>
      </c>
    </row>
    <row r="103" spans="1:17" ht="14.4" customHeight="1" x14ac:dyDescent="0.3">
      <c r="A103" s="625" t="s">
        <v>6623</v>
      </c>
      <c r="B103" s="626" t="s">
        <v>6624</v>
      </c>
      <c r="C103" s="626" t="s">
        <v>5462</v>
      </c>
      <c r="D103" s="626" t="s">
        <v>6693</v>
      </c>
      <c r="E103" s="626" t="s">
        <v>6694</v>
      </c>
      <c r="F103" s="629">
        <v>17</v>
      </c>
      <c r="G103" s="629">
        <v>289</v>
      </c>
      <c r="H103" s="629">
        <v>1</v>
      </c>
      <c r="I103" s="629">
        <v>17</v>
      </c>
      <c r="J103" s="629">
        <v>14</v>
      </c>
      <c r="K103" s="629">
        <v>238</v>
      </c>
      <c r="L103" s="629">
        <v>0.82352941176470584</v>
      </c>
      <c r="M103" s="629">
        <v>17</v>
      </c>
      <c r="N103" s="629">
        <v>23</v>
      </c>
      <c r="O103" s="629">
        <v>391</v>
      </c>
      <c r="P103" s="642">
        <v>1.3529411764705883</v>
      </c>
      <c r="Q103" s="630">
        <v>17</v>
      </c>
    </row>
    <row r="104" spans="1:17" ht="14.4" customHeight="1" x14ac:dyDescent="0.3">
      <c r="A104" s="625" t="s">
        <v>6623</v>
      </c>
      <c r="B104" s="626" t="s">
        <v>6624</v>
      </c>
      <c r="C104" s="626" t="s">
        <v>5462</v>
      </c>
      <c r="D104" s="626" t="s">
        <v>6695</v>
      </c>
      <c r="E104" s="626" t="s">
        <v>6696</v>
      </c>
      <c r="F104" s="629">
        <v>1</v>
      </c>
      <c r="G104" s="629">
        <v>96</v>
      </c>
      <c r="H104" s="629">
        <v>1</v>
      </c>
      <c r="I104" s="629">
        <v>96</v>
      </c>
      <c r="J104" s="629"/>
      <c r="K104" s="629"/>
      <c r="L104" s="629"/>
      <c r="M104" s="629"/>
      <c r="N104" s="629"/>
      <c r="O104" s="629"/>
      <c r="P104" s="642"/>
      <c r="Q104" s="630"/>
    </row>
    <row r="105" spans="1:17" ht="14.4" customHeight="1" x14ac:dyDescent="0.3">
      <c r="A105" s="625" t="s">
        <v>6623</v>
      </c>
      <c r="B105" s="626" t="s">
        <v>6624</v>
      </c>
      <c r="C105" s="626" t="s">
        <v>5462</v>
      </c>
      <c r="D105" s="626" t="s">
        <v>6697</v>
      </c>
      <c r="E105" s="626" t="s">
        <v>6698</v>
      </c>
      <c r="F105" s="629">
        <v>11</v>
      </c>
      <c r="G105" s="629">
        <v>2244</v>
      </c>
      <c r="H105" s="629">
        <v>1</v>
      </c>
      <c r="I105" s="629">
        <v>204</v>
      </c>
      <c r="J105" s="629">
        <v>21</v>
      </c>
      <c r="K105" s="629">
        <v>4284</v>
      </c>
      <c r="L105" s="629">
        <v>1.9090909090909092</v>
      </c>
      <c r="M105" s="629">
        <v>204</v>
      </c>
      <c r="N105" s="629">
        <v>3</v>
      </c>
      <c r="O105" s="629">
        <v>612</v>
      </c>
      <c r="P105" s="642">
        <v>0.27272727272727271</v>
      </c>
      <c r="Q105" s="630">
        <v>204</v>
      </c>
    </row>
    <row r="106" spans="1:17" ht="14.4" customHeight="1" x14ac:dyDescent="0.3">
      <c r="A106" s="625" t="s">
        <v>6623</v>
      </c>
      <c r="B106" s="626" t="s">
        <v>6624</v>
      </c>
      <c r="C106" s="626" t="s">
        <v>5462</v>
      </c>
      <c r="D106" s="626" t="s">
        <v>6699</v>
      </c>
      <c r="E106" s="626" t="s">
        <v>6700</v>
      </c>
      <c r="F106" s="629"/>
      <c r="G106" s="629"/>
      <c r="H106" s="629"/>
      <c r="I106" s="629"/>
      <c r="J106" s="629">
        <v>1</v>
      </c>
      <c r="K106" s="629">
        <v>62</v>
      </c>
      <c r="L106" s="629"/>
      <c r="M106" s="629">
        <v>62</v>
      </c>
      <c r="N106" s="629">
        <v>1</v>
      </c>
      <c r="O106" s="629">
        <v>63</v>
      </c>
      <c r="P106" s="642"/>
      <c r="Q106" s="630">
        <v>63</v>
      </c>
    </row>
    <row r="107" spans="1:17" ht="14.4" customHeight="1" x14ac:dyDescent="0.3">
      <c r="A107" s="625" t="s">
        <v>6623</v>
      </c>
      <c r="B107" s="626" t="s">
        <v>6624</v>
      </c>
      <c r="C107" s="626" t="s">
        <v>5462</v>
      </c>
      <c r="D107" s="626" t="s">
        <v>6701</v>
      </c>
      <c r="E107" s="626" t="s">
        <v>6702</v>
      </c>
      <c r="F107" s="629"/>
      <c r="G107" s="629"/>
      <c r="H107" s="629"/>
      <c r="I107" s="629"/>
      <c r="J107" s="629">
        <v>1</v>
      </c>
      <c r="K107" s="629">
        <v>475</v>
      </c>
      <c r="L107" s="629"/>
      <c r="M107" s="629">
        <v>475</v>
      </c>
      <c r="N107" s="629"/>
      <c r="O107" s="629"/>
      <c r="P107" s="642"/>
      <c r="Q107" s="630"/>
    </row>
    <row r="108" spans="1:17" ht="14.4" customHeight="1" x14ac:dyDescent="0.3">
      <c r="A108" s="625" t="s">
        <v>6623</v>
      </c>
      <c r="B108" s="626" t="s">
        <v>6624</v>
      </c>
      <c r="C108" s="626" t="s">
        <v>5462</v>
      </c>
      <c r="D108" s="626" t="s">
        <v>6703</v>
      </c>
      <c r="E108" s="626" t="s">
        <v>6704</v>
      </c>
      <c r="F108" s="629">
        <v>4056</v>
      </c>
      <c r="G108" s="629">
        <v>81120</v>
      </c>
      <c r="H108" s="629">
        <v>1</v>
      </c>
      <c r="I108" s="629">
        <v>20</v>
      </c>
      <c r="J108" s="629">
        <v>4480</v>
      </c>
      <c r="K108" s="629">
        <v>89600</v>
      </c>
      <c r="L108" s="629">
        <v>1.1045364891518739</v>
      </c>
      <c r="M108" s="629">
        <v>20</v>
      </c>
      <c r="N108" s="629">
        <v>3708</v>
      </c>
      <c r="O108" s="629">
        <v>74160</v>
      </c>
      <c r="P108" s="642">
        <v>0.91420118343195267</v>
      </c>
      <c r="Q108" s="630">
        <v>20</v>
      </c>
    </row>
    <row r="109" spans="1:17" ht="14.4" customHeight="1" x14ac:dyDescent="0.3">
      <c r="A109" s="625" t="s">
        <v>6623</v>
      </c>
      <c r="B109" s="626" t="s">
        <v>6624</v>
      </c>
      <c r="C109" s="626" t="s">
        <v>5462</v>
      </c>
      <c r="D109" s="626" t="s">
        <v>6705</v>
      </c>
      <c r="E109" s="626" t="s">
        <v>6706</v>
      </c>
      <c r="F109" s="629">
        <v>423</v>
      </c>
      <c r="G109" s="629">
        <v>21150</v>
      </c>
      <c r="H109" s="629">
        <v>1</v>
      </c>
      <c r="I109" s="629">
        <v>50</v>
      </c>
      <c r="J109" s="629">
        <v>505</v>
      </c>
      <c r="K109" s="629">
        <v>25250</v>
      </c>
      <c r="L109" s="629">
        <v>1.1938534278959811</v>
      </c>
      <c r="M109" s="629">
        <v>50</v>
      </c>
      <c r="N109" s="629">
        <v>404</v>
      </c>
      <c r="O109" s="629">
        <v>20200</v>
      </c>
      <c r="P109" s="642">
        <v>0.95508274231678492</v>
      </c>
      <c r="Q109" s="630">
        <v>50</v>
      </c>
    </row>
    <row r="110" spans="1:17" ht="14.4" customHeight="1" x14ac:dyDescent="0.3">
      <c r="A110" s="625" t="s">
        <v>6623</v>
      </c>
      <c r="B110" s="626" t="s">
        <v>6624</v>
      </c>
      <c r="C110" s="626" t="s">
        <v>5462</v>
      </c>
      <c r="D110" s="626" t="s">
        <v>6707</v>
      </c>
      <c r="E110" s="626" t="s">
        <v>6708</v>
      </c>
      <c r="F110" s="629"/>
      <c r="G110" s="629"/>
      <c r="H110" s="629"/>
      <c r="I110" s="629"/>
      <c r="J110" s="629">
        <v>4</v>
      </c>
      <c r="K110" s="629">
        <v>68</v>
      </c>
      <c r="L110" s="629"/>
      <c r="M110" s="629">
        <v>17</v>
      </c>
      <c r="N110" s="629"/>
      <c r="O110" s="629"/>
      <c r="P110" s="642"/>
      <c r="Q110" s="630"/>
    </row>
    <row r="111" spans="1:17" ht="14.4" customHeight="1" x14ac:dyDescent="0.3">
      <c r="A111" s="625" t="s">
        <v>6623</v>
      </c>
      <c r="B111" s="626" t="s">
        <v>6624</v>
      </c>
      <c r="C111" s="626" t="s">
        <v>5462</v>
      </c>
      <c r="D111" s="626" t="s">
        <v>6709</v>
      </c>
      <c r="E111" s="626" t="s">
        <v>6710</v>
      </c>
      <c r="F111" s="629">
        <v>8</v>
      </c>
      <c r="G111" s="629">
        <v>376</v>
      </c>
      <c r="H111" s="629">
        <v>1</v>
      </c>
      <c r="I111" s="629">
        <v>47</v>
      </c>
      <c r="J111" s="629">
        <v>4</v>
      </c>
      <c r="K111" s="629">
        <v>188</v>
      </c>
      <c r="L111" s="629">
        <v>0.5</v>
      </c>
      <c r="M111" s="629">
        <v>47</v>
      </c>
      <c r="N111" s="629">
        <v>2</v>
      </c>
      <c r="O111" s="629">
        <v>94</v>
      </c>
      <c r="P111" s="642">
        <v>0.25</v>
      </c>
      <c r="Q111" s="630">
        <v>47</v>
      </c>
    </row>
    <row r="112" spans="1:17" ht="14.4" customHeight="1" x14ac:dyDescent="0.3">
      <c r="A112" s="625" t="s">
        <v>6623</v>
      </c>
      <c r="B112" s="626" t="s">
        <v>6624</v>
      </c>
      <c r="C112" s="626" t="s">
        <v>5462</v>
      </c>
      <c r="D112" s="626" t="s">
        <v>6711</v>
      </c>
      <c r="E112" s="626" t="s">
        <v>6712</v>
      </c>
      <c r="F112" s="629"/>
      <c r="G112" s="629"/>
      <c r="H112" s="629"/>
      <c r="I112" s="629"/>
      <c r="J112" s="629">
        <v>1</v>
      </c>
      <c r="K112" s="629">
        <v>287</v>
      </c>
      <c r="L112" s="629"/>
      <c r="M112" s="629">
        <v>287</v>
      </c>
      <c r="N112" s="629"/>
      <c r="O112" s="629"/>
      <c r="P112" s="642"/>
      <c r="Q112" s="630"/>
    </row>
    <row r="113" spans="1:17" ht="14.4" customHeight="1" x14ac:dyDescent="0.3">
      <c r="A113" s="625" t="s">
        <v>6623</v>
      </c>
      <c r="B113" s="626" t="s">
        <v>6624</v>
      </c>
      <c r="C113" s="626" t="s">
        <v>5462</v>
      </c>
      <c r="D113" s="626" t="s">
        <v>6713</v>
      </c>
      <c r="E113" s="626" t="s">
        <v>6714</v>
      </c>
      <c r="F113" s="629">
        <v>4</v>
      </c>
      <c r="G113" s="629">
        <v>120</v>
      </c>
      <c r="H113" s="629">
        <v>1</v>
      </c>
      <c r="I113" s="629">
        <v>30</v>
      </c>
      <c r="J113" s="629">
        <v>10</v>
      </c>
      <c r="K113" s="629">
        <v>300</v>
      </c>
      <c r="L113" s="629">
        <v>2.5</v>
      </c>
      <c r="M113" s="629">
        <v>30</v>
      </c>
      <c r="N113" s="629">
        <v>11</v>
      </c>
      <c r="O113" s="629">
        <v>330</v>
      </c>
      <c r="P113" s="642">
        <v>2.75</v>
      </c>
      <c r="Q113" s="630">
        <v>30</v>
      </c>
    </row>
    <row r="114" spans="1:17" ht="14.4" customHeight="1" x14ac:dyDescent="0.3">
      <c r="A114" s="625" t="s">
        <v>6623</v>
      </c>
      <c r="B114" s="626" t="s">
        <v>6624</v>
      </c>
      <c r="C114" s="626" t="s">
        <v>5462</v>
      </c>
      <c r="D114" s="626" t="s">
        <v>6715</v>
      </c>
      <c r="E114" s="626" t="s">
        <v>6716</v>
      </c>
      <c r="F114" s="629">
        <v>1</v>
      </c>
      <c r="G114" s="629">
        <v>42</v>
      </c>
      <c r="H114" s="629">
        <v>1</v>
      </c>
      <c r="I114" s="629">
        <v>42</v>
      </c>
      <c r="J114" s="629"/>
      <c r="K114" s="629"/>
      <c r="L114" s="629"/>
      <c r="M114" s="629"/>
      <c r="N114" s="629"/>
      <c r="O114" s="629"/>
      <c r="P114" s="642"/>
      <c r="Q114" s="630"/>
    </row>
    <row r="115" spans="1:17" ht="14.4" customHeight="1" x14ac:dyDescent="0.3">
      <c r="A115" s="625" t="s">
        <v>6623</v>
      </c>
      <c r="B115" s="626" t="s">
        <v>6624</v>
      </c>
      <c r="C115" s="626" t="s">
        <v>5462</v>
      </c>
      <c r="D115" s="626" t="s">
        <v>6717</v>
      </c>
      <c r="E115" s="626" t="s">
        <v>6718</v>
      </c>
      <c r="F115" s="629">
        <v>422</v>
      </c>
      <c r="G115" s="629">
        <v>25320</v>
      </c>
      <c r="H115" s="629">
        <v>1</v>
      </c>
      <c r="I115" s="629">
        <v>60</v>
      </c>
      <c r="J115" s="629">
        <v>505</v>
      </c>
      <c r="K115" s="629">
        <v>30300</v>
      </c>
      <c r="L115" s="629">
        <v>1.1966824644549763</v>
      </c>
      <c r="M115" s="629">
        <v>60</v>
      </c>
      <c r="N115" s="629">
        <v>403</v>
      </c>
      <c r="O115" s="629">
        <v>24180</v>
      </c>
      <c r="P115" s="642">
        <v>0.95497630331753558</v>
      </c>
      <c r="Q115" s="630">
        <v>60</v>
      </c>
    </row>
    <row r="116" spans="1:17" ht="14.4" customHeight="1" x14ac:dyDescent="0.3">
      <c r="A116" s="625" t="s">
        <v>6623</v>
      </c>
      <c r="B116" s="626" t="s">
        <v>6624</v>
      </c>
      <c r="C116" s="626" t="s">
        <v>5462</v>
      </c>
      <c r="D116" s="626" t="s">
        <v>6719</v>
      </c>
      <c r="E116" s="626" t="s">
        <v>6720</v>
      </c>
      <c r="F116" s="629">
        <v>8</v>
      </c>
      <c r="G116" s="629">
        <v>672</v>
      </c>
      <c r="H116" s="629">
        <v>1</v>
      </c>
      <c r="I116" s="629">
        <v>84</v>
      </c>
      <c r="J116" s="629">
        <v>4</v>
      </c>
      <c r="K116" s="629">
        <v>336</v>
      </c>
      <c r="L116" s="629">
        <v>0.5</v>
      </c>
      <c r="M116" s="629">
        <v>84</v>
      </c>
      <c r="N116" s="629">
        <v>6</v>
      </c>
      <c r="O116" s="629">
        <v>504</v>
      </c>
      <c r="P116" s="642">
        <v>0.75</v>
      </c>
      <c r="Q116" s="630">
        <v>84</v>
      </c>
    </row>
    <row r="117" spans="1:17" ht="14.4" customHeight="1" x14ac:dyDescent="0.3">
      <c r="A117" s="625" t="s">
        <v>6623</v>
      </c>
      <c r="B117" s="626" t="s">
        <v>6624</v>
      </c>
      <c r="C117" s="626" t="s">
        <v>5462</v>
      </c>
      <c r="D117" s="626" t="s">
        <v>6721</v>
      </c>
      <c r="E117" s="626" t="s">
        <v>6722</v>
      </c>
      <c r="F117" s="629">
        <v>1254</v>
      </c>
      <c r="G117" s="629">
        <v>15048</v>
      </c>
      <c r="H117" s="629">
        <v>1</v>
      </c>
      <c r="I117" s="629">
        <v>12</v>
      </c>
      <c r="J117" s="629">
        <v>1314</v>
      </c>
      <c r="K117" s="629">
        <v>15768</v>
      </c>
      <c r="L117" s="629">
        <v>1.0478468899521531</v>
      </c>
      <c r="M117" s="629">
        <v>12</v>
      </c>
      <c r="N117" s="629">
        <v>920</v>
      </c>
      <c r="O117" s="629">
        <v>11040</v>
      </c>
      <c r="P117" s="642">
        <v>0.733652312599681</v>
      </c>
      <c r="Q117" s="630">
        <v>12</v>
      </c>
    </row>
    <row r="118" spans="1:17" ht="14.4" customHeight="1" x14ac:dyDescent="0.3">
      <c r="A118" s="625" t="s">
        <v>6623</v>
      </c>
      <c r="B118" s="626" t="s">
        <v>6624</v>
      </c>
      <c r="C118" s="626" t="s">
        <v>5462</v>
      </c>
      <c r="D118" s="626" t="s">
        <v>6053</v>
      </c>
      <c r="E118" s="626" t="s">
        <v>6054</v>
      </c>
      <c r="F118" s="629">
        <v>9</v>
      </c>
      <c r="G118" s="629">
        <v>639</v>
      </c>
      <c r="H118" s="629">
        <v>1</v>
      </c>
      <c r="I118" s="629">
        <v>71</v>
      </c>
      <c r="J118" s="629">
        <v>6</v>
      </c>
      <c r="K118" s="629">
        <v>426</v>
      </c>
      <c r="L118" s="629">
        <v>0.66666666666666663</v>
      </c>
      <c r="M118" s="629">
        <v>71</v>
      </c>
      <c r="N118" s="629">
        <v>19</v>
      </c>
      <c r="O118" s="629">
        <v>1349</v>
      </c>
      <c r="P118" s="642">
        <v>2.1111111111111112</v>
      </c>
      <c r="Q118" s="630">
        <v>71</v>
      </c>
    </row>
    <row r="119" spans="1:17" ht="14.4" customHeight="1" x14ac:dyDescent="0.3">
      <c r="A119" s="625" t="s">
        <v>6623</v>
      </c>
      <c r="B119" s="626" t="s">
        <v>6624</v>
      </c>
      <c r="C119" s="626" t="s">
        <v>5462</v>
      </c>
      <c r="D119" s="626" t="s">
        <v>6723</v>
      </c>
      <c r="E119" s="626" t="s">
        <v>6724</v>
      </c>
      <c r="F119" s="629">
        <v>1</v>
      </c>
      <c r="G119" s="629">
        <v>31</v>
      </c>
      <c r="H119" s="629">
        <v>1</v>
      </c>
      <c r="I119" s="629">
        <v>31</v>
      </c>
      <c r="J119" s="629"/>
      <c r="K119" s="629"/>
      <c r="L119" s="629"/>
      <c r="M119" s="629"/>
      <c r="N119" s="629"/>
      <c r="O119" s="629"/>
      <c r="P119" s="642"/>
      <c r="Q119" s="630"/>
    </row>
    <row r="120" spans="1:17" ht="14.4" customHeight="1" x14ac:dyDescent="0.3">
      <c r="A120" s="625" t="s">
        <v>6623</v>
      </c>
      <c r="B120" s="626" t="s">
        <v>6624</v>
      </c>
      <c r="C120" s="626" t="s">
        <v>5462</v>
      </c>
      <c r="D120" s="626" t="s">
        <v>6725</v>
      </c>
      <c r="E120" s="626" t="s">
        <v>6726</v>
      </c>
      <c r="F120" s="629">
        <v>1273</v>
      </c>
      <c r="G120" s="629">
        <v>24187</v>
      </c>
      <c r="H120" s="629">
        <v>1</v>
      </c>
      <c r="I120" s="629">
        <v>19</v>
      </c>
      <c r="J120" s="629">
        <v>1426</v>
      </c>
      <c r="K120" s="629">
        <v>27094</v>
      </c>
      <c r="L120" s="629">
        <v>1.1201885310290651</v>
      </c>
      <c r="M120" s="629">
        <v>19</v>
      </c>
      <c r="N120" s="629">
        <v>1137</v>
      </c>
      <c r="O120" s="629">
        <v>21603</v>
      </c>
      <c r="P120" s="642">
        <v>0.89316575019638644</v>
      </c>
      <c r="Q120" s="630">
        <v>19</v>
      </c>
    </row>
    <row r="121" spans="1:17" ht="14.4" customHeight="1" x14ac:dyDescent="0.3">
      <c r="A121" s="625" t="s">
        <v>6623</v>
      </c>
      <c r="B121" s="626" t="s">
        <v>6624</v>
      </c>
      <c r="C121" s="626" t="s">
        <v>5462</v>
      </c>
      <c r="D121" s="626" t="s">
        <v>6727</v>
      </c>
      <c r="E121" s="626" t="s">
        <v>6728</v>
      </c>
      <c r="F121" s="629">
        <v>1</v>
      </c>
      <c r="G121" s="629">
        <v>78</v>
      </c>
      <c r="H121" s="629">
        <v>1</v>
      </c>
      <c r="I121" s="629">
        <v>78</v>
      </c>
      <c r="J121" s="629">
        <v>1</v>
      </c>
      <c r="K121" s="629">
        <v>78</v>
      </c>
      <c r="L121" s="629">
        <v>1</v>
      </c>
      <c r="M121" s="629">
        <v>78</v>
      </c>
      <c r="N121" s="629">
        <v>3</v>
      </c>
      <c r="O121" s="629">
        <v>234</v>
      </c>
      <c r="P121" s="642">
        <v>3</v>
      </c>
      <c r="Q121" s="630">
        <v>78</v>
      </c>
    </row>
    <row r="122" spans="1:17" ht="14.4" customHeight="1" x14ac:dyDescent="0.3">
      <c r="A122" s="625" t="s">
        <v>6623</v>
      </c>
      <c r="B122" s="626" t="s">
        <v>6624</v>
      </c>
      <c r="C122" s="626" t="s">
        <v>5462</v>
      </c>
      <c r="D122" s="626" t="s">
        <v>6729</v>
      </c>
      <c r="E122" s="626" t="s">
        <v>6730</v>
      </c>
      <c r="F122" s="629">
        <v>3</v>
      </c>
      <c r="G122" s="629">
        <v>57</v>
      </c>
      <c r="H122" s="629">
        <v>1</v>
      </c>
      <c r="I122" s="629">
        <v>19</v>
      </c>
      <c r="J122" s="629">
        <v>1</v>
      </c>
      <c r="K122" s="629">
        <v>19</v>
      </c>
      <c r="L122" s="629">
        <v>0.33333333333333331</v>
      </c>
      <c r="M122" s="629">
        <v>19</v>
      </c>
      <c r="N122" s="629">
        <v>6</v>
      </c>
      <c r="O122" s="629">
        <v>114</v>
      </c>
      <c r="P122" s="642">
        <v>2</v>
      </c>
      <c r="Q122" s="630">
        <v>19</v>
      </c>
    </row>
    <row r="123" spans="1:17" ht="14.4" customHeight="1" x14ac:dyDescent="0.3">
      <c r="A123" s="625" t="s">
        <v>6623</v>
      </c>
      <c r="B123" s="626" t="s">
        <v>6624</v>
      </c>
      <c r="C123" s="626" t="s">
        <v>5462</v>
      </c>
      <c r="D123" s="626" t="s">
        <v>6731</v>
      </c>
      <c r="E123" s="626" t="s">
        <v>6732</v>
      </c>
      <c r="F123" s="629">
        <v>1</v>
      </c>
      <c r="G123" s="629">
        <v>127</v>
      </c>
      <c r="H123" s="629">
        <v>1</v>
      </c>
      <c r="I123" s="629">
        <v>127</v>
      </c>
      <c r="J123" s="629"/>
      <c r="K123" s="629"/>
      <c r="L123" s="629"/>
      <c r="M123" s="629"/>
      <c r="N123" s="629"/>
      <c r="O123" s="629"/>
      <c r="P123" s="642"/>
      <c r="Q123" s="630"/>
    </row>
    <row r="124" spans="1:17" ht="14.4" customHeight="1" x14ac:dyDescent="0.3">
      <c r="A124" s="625" t="s">
        <v>6623</v>
      </c>
      <c r="B124" s="626" t="s">
        <v>6624</v>
      </c>
      <c r="C124" s="626" t="s">
        <v>5462</v>
      </c>
      <c r="D124" s="626" t="s">
        <v>6733</v>
      </c>
      <c r="E124" s="626" t="s">
        <v>6734</v>
      </c>
      <c r="F124" s="629"/>
      <c r="G124" s="629"/>
      <c r="H124" s="629"/>
      <c r="I124" s="629"/>
      <c r="J124" s="629"/>
      <c r="K124" s="629"/>
      <c r="L124" s="629"/>
      <c r="M124" s="629"/>
      <c r="N124" s="629">
        <v>1</v>
      </c>
      <c r="O124" s="629">
        <v>854</v>
      </c>
      <c r="P124" s="642"/>
      <c r="Q124" s="630">
        <v>854</v>
      </c>
    </row>
    <row r="125" spans="1:17" ht="14.4" customHeight="1" x14ac:dyDescent="0.3">
      <c r="A125" s="625" t="s">
        <v>6623</v>
      </c>
      <c r="B125" s="626" t="s">
        <v>6624</v>
      </c>
      <c r="C125" s="626" t="s">
        <v>5462</v>
      </c>
      <c r="D125" s="626" t="s">
        <v>6735</v>
      </c>
      <c r="E125" s="626" t="s">
        <v>6736</v>
      </c>
      <c r="F125" s="629"/>
      <c r="G125" s="629"/>
      <c r="H125" s="629"/>
      <c r="I125" s="629"/>
      <c r="J125" s="629">
        <v>1</v>
      </c>
      <c r="K125" s="629">
        <v>277</v>
      </c>
      <c r="L125" s="629"/>
      <c r="M125" s="629">
        <v>277</v>
      </c>
      <c r="N125" s="629"/>
      <c r="O125" s="629"/>
      <c r="P125" s="642"/>
      <c r="Q125" s="630"/>
    </row>
    <row r="126" spans="1:17" ht="14.4" customHeight="1" x14ac:dyDescent="0.3">
      <c r="A126" s="625" t="s">
        <v>6623</v>
      </c>
      <c r="B126" s="626" t="s">
        <v>6624</v>
      </c>
      <c r="C126" s="626" t="s">
        <v>5462</v>
      </c>
      <c r="D126" s="626" t="s">
        <v>6737</v>
      </c>
      <c r="E126" s="626" t="s">
        <v>6738</v>
      </c>
      <c r="F126" s="629"/>
      <c r="G126" s="629"/>
      <c r="H126" s="629"/>
      <c r="I126" s="629"/>
      <c r="J126" s="629"/>
      <c r="K126" s="629"/>
      <c r="L126" s="629"/>
      <c r="M126" s="629"/>
      <c r="N126" s="629">
        <v>1</v>
      </c>
      <c r="O126" s="629">
        <v>312</v>
      </c>
      <c r="P126" s="642"/>
      <c r="Q126" s="630">
        <v>312</v>
      </c>
    </row>
    <row r="127" spans="1:17" ht="14.4" customHeight="1" x14ac:dyDescent="0.3">
      <c r="A127" s="625" t="s">
        <v>6623</v>
      </c>
      <c r="B127" s="626" t="s">
        <v>6624</v>
      </c>
      <c r="C127" s="626" t="s">
        <v>5462</v>
      </c>
      <c r="D127" s="626" t="s">
        <v>6739</v>
      </c>
      <c r="E127" s="626" t="s">
        <v>6740</v>
      </c>
      <c r="F127" s="629">
        <v>21</v>
      </c>
      <c r="G127" s="629">
        <v>17850</v>
      </c>
      <c r="H127" s="629">
        <v>1</v>
      </c>
      <c r="I127" s="629">
        <v>850</v>
      </c>
      <c r="J127" s="629">
        <v>17</v>
      </c>
      <c r="K127" s="629">
        <v>14450</v>
      </c>
      <c r="L127" s="629">
        <v>0.80952380952380953</v>
      </c>
      <c r="M127" s="629">
        <v>850</v>
      </c>
      <c r="N127" s="629">
        <v>10</v>
      </c>
      <c r="O127" s="629">
        <v>8510</v>
      </c>
      <c r="P127" s="642">
        <v>0.47675070028011207</v>
      </c>
      <c r="Q127" s="630">
        <v>851</v>
      </c>
    </row>
    <row r="128" spans="1:17" ht="14.4" customHeight="1" x14ac:dyDescent="0.3">
      <c r="A128" s="625" t="s">
        <v>6623</v>
      </c>
      <c r="B128" s="626" t="s">
        <v>6624</v>
      </c>
      <c r="C128" s="626" t="s">
        <v>5462</v>
      </c>
      <c r="D128" s="626" t="s">
        <v>6741</v>
      </c>
      <c r="E128" s="626" t="s">
        <v>6742</v>
      </c>
      <c r="F128" s="629">
        <v>1</v>
      </c>
      <c r="G128" s="629">
        <v>169</v>
      </c>
      <c r="H128" s="629">
        <v>1</v>
      </c>
      <c r="I128" s="629">
        <v>169</v>
      </c>
      <c r="J128" s="629"/>
      <c r="K128" s="629"/>
      <c r="L128" s="629"/>
      <c r="M128" s="629"/>
      <c r="N128" s="629"/>
      <c r="O128" s="629"/>
      <c r="P128" s="642"/>
      <c r="Q128" s="630"/>
    </row>
    <row r="129" spans="1:17" ht="14.4" customHeight="1" x14ac:dyDescent="0.3">
      <c r="A129" s="625" t="s">
        <v>6623</v>
      </c>
      <c r="B129" s="626" t="s">
        <v>6624</v>
      </c>
      <c r="C129" s="626" t="s">
        <v>5462</v>
      </c>
      <c r="D129" s="626" t="s">
        <v>6743</v>
      </c>
      <c r="E129" s="626" t="s">
        <v>6744</v>
      </c>
      <c r="F129" s="629">
        <v>1</v>
      </c>
      <c r="G129" s="629">
        <v>166</v>
      </c>
      <c r="H129" s="629">
        <v>1</v>
      </c>
      <c r="I129" s="629">
        <v>166</v>
      </c>
      <c r="J129" s="629"/>
      <c r="K129" s="629"/>
      <c r="L129" s="629"/>
      <c r="M129" s="629"/>
      <c r="N129" s="629"/>
      <c r="O129" s="629"/>
      <c r="P129" s="642"/>
      <c r="Q129" s="630"/>
    </row>
    <row r="130" spans="1:17" ht="14.4" customHeight="1" x14ac:dyDescent="0.3">
      <c r="A130" s="625" t="s">
        <v>6623</v>
      </c>
      <c r="B130" s="626" t="s">
        <v>6624</v>
      </c>
      <c r="C130" s="626" t="s">
        <v>5462</v>
      </c>
      <c r="D130" s="626" t="s">
        <v>6745</v>
      </c>
      <c r="E130" s="626" t="s">
        <v>6746</v>
      </c>
      <c r="F130" s="629">
        <v>1</v>
      </c>
      <c r="G130" s="629">
        <v>172</v>
      </c>
      <c r="H130" s="629">
        <v>1</v>
      </c>
      <c r="I130" s="629">
        <v>172</v>
      </c>
      <c r="J130" s="629"/>
      <c r="K130" s="629"/>
      <c r="L130" s="629"/>
      <c r="M130" s="629"/>
      <c r="N130" s="629"/>
      <c r="O130" s="629"/>
      <c r="P130" s="642"/>
      <c r="Q130" s="630"/>
    </row>
    <row r="131" spans="1:17" ht="14.4" customHeight="1" x14ac:dyDescent="0.3">
      <c r="A131" s="625" t="s">
        <v>6623</v>
      </c>
      <c r="B131" s="626" t="s">
        <v>6624</v>
      </c>
      <c r="C131" s="626" t="s">
        <v>5462</v>
      </c>
      <c r="D131" s="626" t="s">
        <v>6747</v>
      </c>
      <c r="E131" s="626" t="s">
        <v>6748</v>
      </c>
      <c r="F131" s="629">
        <v>1</v>
      </c>
      <c r="G131" s="629">
        <v>165</v>
      </c>
      <c r="H131" s="629">
        <v>1</v>
      </c>
      <c r="I131" s="629">
        <v>165</v>
      </c>
      <c r="J131" s="629"/>
      <c r="K131" s="629"/>
      <c r="L131" s="629"/>
      <c r="M131" s="629"/>
      <c r="N131" s="629"/>
      <c r="O131" s="629"/>
      <c r="P131" s="642"/>
      <c r="Q131" s="630"/>
    </row>
    <row r="132" spans="1:17" ht="14.4" customHeight="1" x14ac:dyDescent="0.3">
      <c r="A132" s="625" t="s">
        <v>6623</v>
      </c>
      <c r="B132" s="626" t="s">
        <v>6624</v>
      </c>
      <c r="C132" s="626" t="s">
        <v>5462</v>
      </c>
      <c r="D132" s="626" t="s">
        <v>6749</v>
      </c>
      <c r="E132" s="626" t="s">
        <v>6750</v>
      </c>
      <c r="F132" s="629">
        <v>1</v>
      </c>
      <c r="G132" s="629">
        <v>236</v>
      </c>
      <c r="H132" s="629">
        <v>1</v>
      </c>
      <c r="I132" s="629">
        <v>236</v>
      </c>
      <c r="J132" s="629">
        <v>1</v>
      </c>
      <c r="K132" s="629">
        <v>236</v>
      </c>
      <c r="L132" s="629">
        <v>1</v>
      </c>
      <c r="M132" s="629">
        <v>236</v>
      </c>
      <c r="N132" s="629"/>
      <c r="O132" s="629"/>
      <c r="P132" s="642"/>
      <c r="Q132" s="630"/>
    </row>
    <row r="133" spans="1:17" ht="14.4" customHeight="1" x14ac:dyDescent="0.3">
      <c r="A133" s="625" t="s">
        <v>6623</v>
      </c>
      <c r="B133" s="626" t="s">
        <v>6624</v>
      </c>
      <c r="C133" s="626" t="s">
        <v>5462</v>
      </c>
      <c r="D133" s="626" t="s">
        <v>6751</v>
      </c>
      <c r="E133" s="626" t="s">
        <v>6752</v>
      </c>
      <c r="F133" s="629">
        <v>3</v>
      </c>
      <c r="G133" s="629">
        <v>528</v>
      </c>
      <c r="H133" s="629">
        <v>1</v>
      </c>
      <c r="I133" s="629">
        <v>176</v>
      </c>
      <c r="J133" s="629">
        <v>2</v>
      </c>
      <c r="K133" s="629">
        <v>352</v>
      </c>
      <c r="L133" s="629">
        <v>0.66666666666666663</v>
      </c>
      <c r="M133" s="629">
        <v>176</v>
      </c>
      <c r="N133" s="629"/>
      <c r="O133" s="629"/>
      <c r="P133" s="642"/>
      <c r="Q133" s="630"/>
    </row>
    <row r="134" spans="1:17" ht="14.4" customHeight="1" x14ac:dyDescent="0.3">
      <c r="A134" s="625" t="s">
        <v>6623</v>
      </c>
      <c r="B134" s="626" t="s">
        <v>6624</v>
      </c>
      <c r="C134" s="626" t="s">
        <v>5462</v>
      </c>
      <c r="D134" s="626" t="s">
        <v>6753</v>
      </c>
      <c r="E134" s="626" t="s">
        <v>6754</v>
      </c>
      <c r="F134" s="629"/>
      <c r="G134" s="629"/>
      <c r="H134" s="629"/>
      <c r="I134" s="629"/>
      <c r="J134" s="629">
        <v>1</v>
      </c>
      <c r="K134" s="629">
        <v>166</v>
      </c>
      <c r="L134" s="629"/>
      <c r="M134" s="629">
        <v>166</v>
      </c>
      <c r="N134" s="629">
        <v>1</v>
      </c>
      <c r="O134" s="629">
        <v>166</v>
      </c>
      <c r="P134" s="642"/>
      <c r="Q134" s="630">
        <v>166</v>
      </c>
    </row>
    <row r="135" spans="1:17" ht="14.4" customHeight="1" x14ac:dyDescent="0.3">
      <c r="A135" s="625" t="s">
        <v>6623</v>
      </c>
      <c r="B135" s="626" t="s">
        <v>6624</v>
      </c>
      <c r="C135" s="626" t="s">
        <v>5462</v>
      </c>
      <c r="D135" s="626" t="s">
        <v>6755</v>
      </c>
      <c r="E135" s="626" t="s">
        <v>6756</v>
      </c>
      <c r="F135" s="629">
        <v>3231</v>
      </c>
      <c r="G135" s="629">
        <v>474957</v>
      </c>
      <c r="H135" s="629">
        <v>1</v>
      </c>
      <c r="I135" s="629">
        <v>147</v>
      </c>
      <c r="J135" s="629">
        <v>3557</v>
      </c>
      <c r="K135" s="629">
        <v>522879</v>
      </c>
      <c r="L135" s="629">
        <v>1.1008975549365521</v>
      </c>
      <c r="M135" s="629">
        <v>147</v>
      </c>
      <c r="N135" s="629">
        <v>2959</v>
      </c>
      <c r="O135" s="629">
        <v>434973</v>
      </c>
      <c r="P135" s="642">
        <v>0.91581553698545337</v>
      </c>
      <c r="Q135" s="630">
        <v>147</v>
      </c>
    </row>
    <row r="136" spans="1:17" ht="14.4" customHeight="1" x14ac:dyDescent="0.3">
      <c r="A136" s="625" t="s">
        <v>6623</v>
      </c>
      <c r="B136" s="626" t="s">
        <v>6624</v>
      </c>
      <c r="C136" s="626" t="s">
        <v>5462</v>
      </c>
      <c r="D136" s="626" t="s">
        <v>6757</v>
      </c>
      <c r="E136" s="626" t="s">
        <v>6758</v>
      </c>
      <c r="F136" s="629"/>
      <c r="G136" s="629"/>
      <c r="H136" s="629"/>
      <c r="I136" s="629"/>
      <c r="J136" s="629"/>
      <c r="K136" s="629"/>
      <c r="L136" s="629"/>
      <c r="M136" s="629"/>
      <c r="N136" s="629">
        <v>1</v>
      </c>
      <c r="O136" s="629">
        <v>349</v>
      </c>
      <c r="P136" s="642"/>
      <c r="Q136" s="630">
        <v>349</v>
      </c>
    </row>
    <row r="137" spans="1:17" ht="14.4" customHeight="1" x14ac:dyDescent="0.3">
      <c r="A137" s="625" t="s">
        <v>6623</v>
      </c>
      <c r="B137" s="626" t="s">
        <v>6624</v>
      </c>
      <c r="C137" s="626" t="s">
        <v>5462</v>
      </c>
      <c r="D137" s="626" t="s">
        <v>6759</v>
      </c>
      <c r="E137" s="626" t="s">
        <v>6760</v>
      </c>
      <c r="F137" s="629">
        <v>1</v>
      </c>
      <c r="G137" s="629">
        <v>266</v>
      </c>
      <c r="H137" s="629">
        <v>1</v>
      </c>
      <c r="I137" s="629">
        <v>266</v>
      </c>
      <c r="J137" s="629"/>
      <c r="K137" s="629"/>
      <c r="L137" s="629"/>
      <c r="M137" s="629"/>
      <c r="N137" s="629"/>
      <c r="O137" s="629"/>
      <c r="P137" s="642"/>
      <c r="Q137" s="630"/>
    </row>
    <row r="138" spans="1:17" ht="14.4" customHeight="1" x14ac:dyDescent="0.3">
      <c r="A138" s="625" t="s">
        <v>6623</v>
      </c>
      <c r="B138" s="626" t="s">
        <v>6624</v>
      </c>
      <c r="C138" s="626" t="s">
        <v>5462</v>
      </c>
      <c r="D138" s="626" t="s">
        <v>6761</v>
      </c>
      <c r="E138" s="626" t="s">
        <v>6762</v>
      </c>
      <c r="F138" s="629"/>
      <c r="G138" s="629"/>
      <c r="H138" s="629"/>
      <c r="I138" s="629"/>
      <c r="J138" s="629"/>
      <c r="K138" s="629"/>
      <c r="L138" s="629"/>
      <c r="M138" s="629"/>
      <c r="N138" s="629">
        <v>1</v>
      </c>
      <c r="O138" s="629">
        <v>1210</v>
      </c>
      <c r="P138" s="642"/>
      <c r="Q138" s="630">
        <v>1210</v>
      </c>
    </row>
    <row r="139" spans="1:17" ht="14.4" customHeight="1" x14ac:dyDescent="0.3">
      <c r="A139" s="625" t="s">
        <v>6623</v>
      </c>
      <c r="B139" s="626" t="s">
        <v>6624</v>
      </c>
      <c r="C139" s="626" t="s">
        <v>5462</v>
      </c>
      <c r="D139" s="626" t="s">
        <v>6763</v>
      </c>
      <c r="E139" s="626" t="s">
        <v>6764</v>
      </c>
      <c r="F139" s="629">
        <v>50</v>
      </c>
      <c r="G139" s="629">
        <v>39050</v>
      </c>
      <c r="H139" s="629">
        <v>1</v>
      </c>
      <c r="I139" s="629">
        <v>781</v>
      </c>
      <c r="J139" s="629">
        <v>41</v>
      </c>
      <c r="K139" s="629">
        <v>32062</v>
      </c>
      <c r="L139" s="629">
        <v>0.82104993597951348</v>
      </c>
      <c r="M139" s="629">
        <v>782</v>
      </c>
      <c r="N139" s="629">
        <v>31</v>
      </c>
      <c r="O139" s="629">
        <v>24273</v>
      </c>
      <c r="P139" s="642">
        <v>0.62158770806658126</v>
      </c>
      <c r="Q139" s="630">
        <v>783</v>
      </c>
    </row>
    <row r="140" spans="1:17" ht="14.4" customHeight="1" x14ac:dyDescent="0.3">
      <c r="A140" s="625" t="s">
        <v>6623</v>
      </c>
      <c r="B140" s="626" t="s">
        <v>6624</v>
      </c>
      <c r="C140" s="626" t="s">
        <v>5462</v>
      </c>
      <c r="D140" s="626" t="s">
        <v>6765</v>
      </c>
      <c r="E140" s="626" t="s">
        <v>6766</v>
      </c>
      <c r="F140" s="629"/>
      <c r="G140" s="629"/>
      <c r="H140" s="629"/>
      <c r="I140" s="629"/>
      <c r="J140" s="629">
        <v>1</v>
      </c>
      <c r="K140" s="629">
        <v>249</v>
      </c>
      <c r="L140" s="629"/>
      <c r="M140" s="629">
        <v>249</v>
      </c>
      <c r="N140" s="629">
        <v>3</v>
      </c>
      <c r="O140" s="629">
        <v>747</v>
      </c>
      <c r="P140" s="642"/>
      <c r="Q140" s="630">
        <v>249</v>
      </c>
    </row>
    <row r="141" spans="1:17" ht="14.4" customHeight="1" x14ac:dyDescent="0.3">
      <c r="A141" s="625" t="s">
        <v>6623</v>
      </c>
      <c r="B141" s="626" t="s">
        <v>6624</v>
      </c>
      <c r="C141" s="626" t="s">
        <v>5462</v>
      </c>
      <c r="D141" s="626" t="s">
        <v>6767</v>
      </c>
      <c r="E141" s="626" t="s">
        <v>6768</v>
      </c>
      <c r="F141" s="629"/>
      <c r="G141" s="629"/>
      <c r="H141" s="629"/>
      <c r="I141" s="629"/>
      <c r="J141" s="629"/>
      <c r="K141" s="629"/>
      <c r="L141" s="629"/>
      <c r="M141" s="629"/>
      <c r="N141" s="629">
        <v>1</v>
      </c>
      <c r="O141" s="629">
        <v>161</v>
      </c>
      <c r="P141" s="642"/>
      <c r="Q141" s="630">
        <v>161</v>
      </c>
    </row>
    <row r="142" spans="1:17" ht="14.4" customHeight="1" x14ac:dyDescent="0.3">
      <c r="A142" s="625" t="s">
        <v>6623</v>
      </c>
      <c r="B142" s="626" t="s">
        <v>6624</v>
      </c>
      <c r="C142" s="626" t="s">
        <v>5462</v>
      </c>
      <c r="D142" s="626" t="s">
        <v>6769</v>
      </c>
      <c r="E142" s="626" t="s">
        <v>6770</v>
      </c>
      <c r="F142" s="629"/>
      <c r="G142" s="629"/>
      <c r="H142" s="629"/>
      <c r="I142" s="629"/>
      <c r="J142" s="629"/>
      <c r="K142" s="629"/>
      <c r="L142" s="629"/>
      <c r="M142" s="629"/>
      <c r="N142" s="629">
        <v>5</v>
      </c>
      <c r="O142" s="629">
        <v>930</v>
      </c>
      <c r="P142" s="642"/>
      <c r="Q142" s="630">
        <v>186</v>
      </c>
    </row>
    <row r="143" spans="1:17" ht="14.4" customHeight="1" x14ac:dyDescent="0.3">
      <c r="A143" s="625" t="s">
        <v>6623</v>
      </c>
      <c r="B143" s="626" t="s">
        <v>6624</v>
      </c>
      <c r="C143" s="626" t="s">
        <v>5462</v>
      </c>
      <c r="D143" s="626" t="s">
        <v>6771</v>
      </c>
      <c r="E143" s="626" t="s">
        <v>6772</v>
      </c>
      <c r="F143" s="629"/>
      <c r="G143" s="629"/>
      <c r="H143" s="629"/>
      <c r="I143" s="629"/>
      <c r="J143" s="629"/>
      <c r="K143" s="629"/>
      <c r="L143" s="629"/>
      <c r="M143" s="629"/>
      <c r="N143" s="629">
        <v>1</v>
      </c>
      <c r="O143" s="629">
        <v>161</v>
      </c>
      <c r="P143" s="642"/>
      <c r="Q143" s="630">
        <v>161</v>
      </c>
    </row>
    <row r="144" spans="1:17" ht="14.4" customHeight="1" x14ac:dyDescent="0.3">
      <c r="A144" s="625" t="s">
        <v>6623</v>
      </c>
      <c r="B144" s="626" t="s">
        <v>6624</v>
      </c>
      <c r="C144" s="626" t="s">
        <v>5462</v>
      </c>
      <c r="D144" s="626" t="s">
        <v>6773</v>
      </c>
      <c r="E144" s="626" t="s">
        <v>6774</v>
      </c>
      <c r="F144" s="629">
        <v>360</v>
      </c>
      <c r="G144" s="629">
        <v>104400</v>
      </c>
      <c r="H144" s="629">
        <v>1</v>
      </c>
      <c r="I144" s="629">
        <v>290</v>
      </c>
      <c r="J144" s="629">
        <v>291</v>
      </c>
      <c r="K144" s="629">
        <v>84681</v>
      </c>
      <c r="L144" s="629">
        <v>0.81112068965517237</v>
      </c>
      <c r="M144" s="629">
        <v>291</v>
      </c>
      <c r="N144" s="629">
        <v>284</v>
      </c>
      <c r="O144" s="629">
        <v>82644</v>
      </c>
      <c r="P144" s="642">
        <v>0.7916091954022989</v>
      </c>
      <c r="Q144" s="630">
        <v>291</v>
      </c>
    </row>
    <row r="145" spans="1:17" ht="14.4" customHeight="1" x14ac:dyDescent="0.3">
      <c r="A145" s="625" t="s">
        <v>6623</v>
      </c>
      <c r="B145" s="626" t="s">
        <v>6624</v>
      </c>
      <c r="C145" s="626" t="s">
        <v>5462</v>
      </c>
      <c r="D145" s="626" t="s">
        <v>6775</v>
      </c>
      <c r="E145" s="626" t="s">
        <v>6776</v>
      </c>
      <c r="F145" s="629"/>
      <c r="G145" s="629"/>
      <c r="H145" s="629"/>
      <c r="I145" s="629"/>
      <c r="J145" s="629">
        <v>1</v>
      </c>
      <c r="K145" s="629">
        <v>361</v>
      </c>
      <c r="L145" s="629"/>
      <c r="M145" s="629">
        <v>361</v>
      </c>
      <c r="N145" s="629"/>
      <c r="O145" s="629"/>
      <c r="P145" s="642"/>
      <c r="Q145" s="630"/>
    </row>
    <row r="146" spans="1:17" ht="14.4" customHeight="1" x14ac:dyDescent="0.3">
      <c r="A146" s="625" t="s">
        <v>6623</v>
      </c>
      <c r="B146" s="626" t="s">
        <v>6624</v>
      </c>
      <c r="C146" s="626" t="s">
        <v>5462</v>
      </c>
      <c r="D146" s="626" t="s">
        <v>6777</v>
      </c>
      <c r="E146" s="626" t="s">
        <v>6778</v>
      </c>
      <c r="F146" s="629">
        <v>2</v>
      </c>
      <c r="G146" s="629">
        <v>452</v>
      </c>
      <c r="H146" s="629">
        <v>1</v>
      </c>
      <c r="I146" s="629">
        <v>226</v>
      </c>
      <c r="J146" s="629">
        <v>1</v>
      </c>
      <c r="K146" s="629">
        <v>226</v>
      </c>
      <c r="L146" s="629">
        <v>0.5</v>
      </c>
      <c r="M146" s="629">
        <v>226</v>
      </c>
      <c r="N146" s="629">
        <v>4</v>
      </c>
      <c r="O146" s="629">
        <v>908</v>
      </c>
      <c r="P146" s="642">
        <v>2.0088495575221237</v>
      </c>
      <c r="Q146" s="630">
        <v>227</v>
      </c>
    </row>
    <row r="147" spans="1:17" ht="14.4" customHeight="1" x14ac:dyDescent="0.3">
      <c r="A147" s="625" t="s">
        <v>6623</v>
      </c>
      <c r="B147" s="626" t="s">
        <v>6624</v>
      </c>
      <c r="C147" s="626" t="s">
        <v>5462</v>
      </c>
      <c r="D147" s="626" t="s">
        <v>6779</v>
      </c>
      <c r="E147" s="626" t="s">
        <v>6780</v>
      </c>
      <c r="F147" s="629"/>
      <c r="G147" s="629"/>
      <c r="H147" s="629"/>
      <c r="I147" s="629"/>
      <c r="J147" s="629">
        <v>1</v>
      </c>
      <c r="K147" s="629">
        <v>185</v>
      </c>
      <c r="L147" s="629"/>
      <c r="M147" s="629">
        <v>185</v>
      </c>
      <c r="N147" s="629"/>
      <c r="O147" s="629"/>
      <c r="P147" s="642"/>
      <c r="Q147" s="630"/>
    </row>
    <row r="148" spans="1:17" ht="14.4" customHeight="1" x14ac:dyDescent="0.3">
      <c r="A148" s="625" t="s">
        <v>6623</v>
      </c>
      <c r="B148" s="626" t="s">
        <v>6624</v>
      </c>
      <c r="C148" s="626" t="s">
        <v>5462</v>
      </c>
      <c r="D148" s="626" t="s">
        <v>6781</v>
      </c>
      <c r="E148" s="626" t="s">
        <v>6782</v>
      </c>
      <c r="F148" s="629">
        <v>1</v>
      </c>
      <c r="G148" s="629">
        <v>459</v>
      </c>
      <c r="H148" s="629">
        <v>1</v>
      </c>
      <c r="I148" s="629">
        <v>459</v>
      </c>
      <c r="J148" s="629"/>
      <c r="K148" s="629"/>
      <c r="L148" s="629"/>
      <c r="M148" s="629"/>
      <c r="N148" s="629"/>
      <c r="O148" s="629"/>
      <c r="P148" s="642"/>
      <c r="Q148" s="630"/>
    </row>
    <row r="149" spans="1:17" ht="14.4" customHeight="1" x14ac:dyDescent="0.3">
      <c r="A149" s="625" t="s">
        <v>6623</v>
      </c>
      <c r="B149" s="626" t="s">
        <v>6624</v>
      </c>
      <c r="C149" s="626" t="s">
        <v>5462</v>
      </c>
      <c r="D149" s="626" t="s">
        <v>6783</v>
      </c>
      <c r="E149" s="626" t="s">
        <v>6784</v>
      </c>
      <c r="F149" s="629">
        <v>1</v>
      </c>
      <c r="G149" s="629">
        <v>559</v>
      </c>
      <c r="H149" s="629">
        <v>1</v>
      </c>
      <c r="I149" s="629">
        <v>559</v>
      </c>
      <c r="J149" s="629"/>
      <c r="K149" s="629"/>
      <c r="L149" s="629"/>
      <c r="M149" s="629"/>
      <c r="N149" s="629">
        <v>1</v>
      </c>
      <c r="O149" s="629">
        <v>560</v>
      </c>
      <c r="P149" s="642">
        <v>1.0017889087656529</v>
      </c>
      <c r="Q149" s="630">
        <v>560</v>
      </c>
    </row>
    <row r="150" spans="1:17" ht="14.4" customHeight="1" x14ac:dyDescent="0.3">
      <c r="A150" s="625" t="s">
        <v>6623</v>
      </c>
      <c r="B150" s="626" t="s">
        <v>6624</v>
      </c>
      <c r="C150" s="626" t="s">
        <v>5462</v>
      </c>
      <c r="D150" s="626" t="s">
        <v>6785</v>
      </c>
      <c r="E150" s="626" t="s">
        <v>6786</v>
      </c>
      <c r="F150" s="629"/>
      <c r="G150" s="629"/>
      <c r="H150" s="629"/>
      <c r="I150" s="629"/>
      <c r="J150" s="629"/>
      <c r="K150" s="629"/>
      <c r="L150" s="629"/>
      <c r="M150" s="629"/>
      <c r="N150" s="629">
        <v>2</v>
      </c>
      <c r="O150" s="629">
        <v>340</v>
      </c>
      <c r="P150" s="642"/>
      <c r="Q150" s="630">
        <v>170</v>
      </c>
    </row>
    <row r="151" spans="1:17" ht="14.4" customHeight="1" x14ac:dyDescent="0.3">
      <c r="A151" s="625" t="s">
        <v>6623</v>
      </c>
      <c r="B151" s="626" t="s">
        <v>6624</v>
      </c>
      <c r="C151" s="626" t="s">
        <v>5462</v>
      </c>
      <c r="D151" s="626" t="s">
        <v>6787</v>
      </c>
      <c r="E151" s="626" t="s">
        <v>6788</v>
      </c>
      <c r="F151" s="629"/>
      <c r="G151" s="629"/>
      <c r="H151" s="629"/>
      <c r="I151" s="629"/>
      <c r="J151" s="629"/>
      <c r="K151" s="629"/>
      <c r="L151" s="629"/>
      <c r="M151" s="629"/>
      <c r="N151" s="629">
        <v>1</v>
      </c>
      <c r="O151" s="629">
        <v>198</v>
      </c>
      <c r="P151" s="642"/>
      <c r="Q151" s="630">
        <v>198</v>
      </c>
    </row>
    <row r="152" spans="1:17" ht="14.4" customHeight="1" x14ac:dyDescent="0.3">
      <c r="A152" s="625" t="s">
        <v>6623</v>
      </c>
      <c r="B152" s="626" t="s">
        <v>6624</v>
      </c>
      <c r="C152" s="626" t="s">
        <v>5462</v>
      </c>
      <c r="D152" s="626" t="s">
        <v>6789</v>
      </c>
      <c r="E152" s="626" t="s">
        <v>6790</v>
      </c>
      <c r="F152" s="629">
        <v>2</v>
      </c>
      <c r="G152" s="629">
        <v>260</v>
      </c>
      <c r="H152" s="629">
        <v>1</v>
      </c>
      <c r="I152" s="629">
        <v>130</v>
      </c>
      <c r="J152" s="629">
        <v>3</v>
      </c>
      <c r="K152" s="629">
        <v>390</v>
      </c>
      <c r="L152" s="629">
        <v>1.5</v>
      </c>
      <c r="M152" s="629">
        <v>130</v>
      </c>
      <c r="N152" s="629"/>
      <c r="O152" s="629"/>
      <c r="P152" s="642"/>
      <c r="Q152" s="630"/>
    </row>
    <row r="153" spans="1:17" ht="14.4" customHeight="1" x14ac:dyDescent="0.3">
      <c r="A153" s="625" t="s">
        <v>6623</v>
      </c>
      <c r="B153" s="626" t="s">
        <v>6624</v>
      </c>
      <c r="C153" s="626" t="s">
        <v>5462</v>
      </c>
      <c r="D153" s="626" t="s">
        <v>6791</v>
      </c>
      <c r="E153" s="626" t="s">
        <v>6792</v>
      </c>
      <c r="F153" s="629">
        <v>3</v>
      </c>
      <c r="G153" s="629">
        <v>390</v>
      </c>
      <c r="H153" s="629">
        <v>1</v>
      </c>
      <c r="I153" s="629">
        <v>130</v>
      </c>
      <c r="J153" s="629">
        <v>5</v>
      </c>
      <c r="K153" s="629">
        <v>650</v>
      </c>
      <c r="L153" s="629">
        <v>1.6666666666666667</v>
      </c>
      <c r="M153" s="629">
        <v>130</v>
      </c>
      <c r="N153" s="629">
        <v>1</v>
      </c>
      <c r="O153" s="629">
        <v>131</v>
      </c>
      <c r="P153" s="642">
        <v>0.33589743589743587</v>
      </c>
      <c r="Q153" s="630">
        <v>131</v>
      </c>
    </row>
    <row r="154" spans="1:17" ht="14.4" customHeight="1" x14ac:dyDescent="0.3">
      <c r="A154" s="625" t="s">
        <v>6623</v>
      </c>
      <c r="B154" s="626" t="s">
        <v>6624</v>
      </c>
      <c r="C154" s="626" t="s">
        <v>5462</v>
      </c>
      <c r="D154" s="626" t="s">
        <v>6793</v>
      </c>
      <c r="E154" s="626" t="s">
        <v>6794</v>
      </c>
      <c r="F154" s="629">
        <v>30</v>
      </c>
      <c r="G154" s="629">
        <v>5400</v>
      </c>
      <c r="H154" s="629">
        <v>1</v>
      </c>
      <c r="I154" s="629">
        <v>180</v>
      </c>
      <c r="J154" s="629">
        <v>27</v>
      </c>
      <c r="K154" s="629">
        <v>4860</v>
      </c>
      <c r="L154" s="629">
        <v>0.9</v>
      </c>
      <c r="M154" s="629">
        <v>180</v>
      </c>
      <c r="N154" s="629">
        <v>24</v>
      </c>
      <c r="O154" s="629">
        <v>4344</v>
      </c>
      <c r="P154" s="642">
        <v>0.80444444444444441</v>
      </c>
      <c r="Q154" s="630">
        <v>181</v>
      </c>
    </row>
    <row r="155" spans="1:17" ht="14.4" customHeight="1" x14ac:dyDescent="0.3">
      <c r="A155" s="625" t="s">
        <v>6623</v>
      </c>
      <c r="B155" s="626" t="s">
        <v>6624</v>
      </c>
      <c r="C155" s="626" t="s">
        <v>5462</v>
      </c>
      <c r="D155" s="626" t="s">
        <v>6795</v>
      </c>
      <c r="E155" s="626" t="s">
        <v>6796</v>
      </c>
      <c r="F155" s="629">
        <v>33</v>
      </c>
      <c r="G155" s="629">
        <v>5709</v>
      </c>
      <c r="H155" s="629">
        <v>1</v>
      </c>
      <c r="I155" s="629">
        <v>173</v>
      </c>
      <c r="J155" s="629">
        <v>34</v>
      </c>
      <c r="K155" s="629">
        <v>5882</v>
      </c>
      <c r="L155" s="629">
        <v>1.0303030303030303</v>
      </c>
      <c r="M155" s="629">
        <v>173</v>
      </c>
      <c r="N155" s="629">
        <v>29</v>
      </c>
      <c r="O155" s="629">
        <v>5046</v>
      </c>
      <c r="P155" s="642">
        <v>0.88386757750919598</v>
      </c>
      <c r="Q155" s="630">
        <v>174</v>
      </c>
    </row>
    <row r="156" spans="1:17" ht="14.4" customHeight="1" x14ac:dyDescent="0.3">
      <c r="A156" s="625" t="s">
        <v>6623</v>
      </c>
      <c r="B156" s="626" t="s">
        <v>6624</v>
      </c>
      <c r="C156" s="626" t="s">
        <v>5462</v>
      </c>
      <c r="D156" s="626" t="s">
        <v>6797</v>
      </c>
      <c r="E156" s="626" t="s">
        <v>6798</v>
      </c>
      <c r="F156" s="629"/>
      <c r="G156" s="629"/>
      <c r="H156" s="629"/>
      <c r="I156" s="629"/>
      <c r="J156" s="629">
        <v>1</v>
      </c>
      <c r="K156" s="629">
        <v>262</v>
      </c>
      <c r="L156" s="629"/>
      <c r="M156" s="629">
        <v>262</v>
      </c>
      <c r="N156" s="629">
        <v>1</v>
      </c>
      <c r="O156" s="629">
        <v>263</v>
      </c>
      <c r="P156" s="642"/>
      <c r="Q156" s="630">
        <v>263</v>
      </c>
    </row>
    <row r="157" spans="1:17" ht="14.4" customHeight="1" x14ac:dyDescent="0.3">
      <c r="A157" s="625" t="s">
        <v>6623</v>
      </c>
      <c r="B157" s="626" t="s">
        <v>6624</v>
      </c>
      <c r="C157" s="626" t="s">
        <v>5462</v>
      </c>
      <c r="D157" s="626" t="s">
        <v>6799</v>
      </c>
      <c r="E157" s="626" t="s">
        <v>6800</v>
      </c>
      <c r="F157" s="629"/>
      <c r="G157" s="629"/>
      <c r="H157" s="629"/>
      <c r="I157" s="629"/>
      <c r="J157" s="629">
        <v>1</v>
      </c>
      <c r="K157" s="629">
        <v>250</v>
      </c>
      <c r="L157" s="629"/>
      <c r="M157" s="629">
        <v>250</v>
      </c>
      <c r="N157" s="629">
        <v>4</v>
      </c>
      <c r="O157" s="629">
        <v>1000</v>
      </c>
      <c r="P157" s="642"/>
      <c r="Q157" s="630">
        <v>250</v>
      </c>
    </row>
    <row r="158" spans="1:17" ht="14.4" customHeight="1" x14ac:dyDescent="0.3">
      <c r="A158" s="625" t="s">
        <v>6623</v>
      </c>
      <c r="B158" s="626" t="s">
        <v>6624</v>
      </c>
      <c r="C158" s="626" t="s">
        <v>5462</v>
      </c>
      <c r="D158" s="626" t="s">
        <v>6801</v>
      </c>
      <c r="E158" s="626" t="s">
        <v>6802</v>
      </c>
      <c r="F158" s="629">
        <v>1</v>
      </c>
      <c r="G158" s="629">
        <v>183</v>
      </c>
      <c r="H158" s="629">
        <v>1</v>
      </c>
      <c r="I158" s="629">
        <v>183</v>
      </c>
      <c r="J158" s="629"/>
      <c r="K158" s="629"/>
      <c r="L158" s="629"/>
      <c r="M158" s="629"/>
      <c r="N158" s="629"/>
      <c r="O158" s="629"/>
      <c r="P158" s="642"/>
      <c r="Q158" s="630"/>
    </row>
    <row r="159" spans="1:17" ht="14.4" customHeight="1" x14ac:dyDescent="0.3">
      <c r="A159" s="625" t="s">
        <v>6623</v>
      </c>
      <c r="B159" s="626" t="s">
        <v>6624</v>
      </c>
      <c r="C159" s="626" t="s">
        <v>5462</v>
      </c>
      <c r="D159" s="626" t="s">
        <v>6803</v>
      </c>
      <c r="E159" s="626" t="s">
        <v>6804</v>
      </c>
      <c r="F159" s="629"/>
      <c r="G159" s="629"/>
      <c r="H159" s="629"/>
      <c r="I159" s="629"/>
      <c r="J159" s="629"/>
      <c r="K159" s="629"/>
      <c r="L159" s="629"/>
      <c r="M159" s="629"/>
      <c r="N159" s="629">
        <v>1</v>
      </c>
      <c r="O159" s="629">
        <v>412</v>
      </c>
      <c r="P159" s="642"/>
      <c r="Q159" s="630">
        <v>412</v>
      </c>
    </row>
    <row r="160" spans="1:17" ht="14.4" customHeight="1" x14ac:dyDescent="0.3">
      <c r="A160" s="625" t="s">
        <v>6623</v>
      </c>
      <c r="B160" s="626" t="s">
        <v>6624</v>
      </c>
      <c r="C160" s="626" t="s">
        <v>5462</v>
      </c>
      <c r="D160" s="626" t="s">
        <v>6805</v>
      </c>
      <c r="E160" s="626" t="s">
        <v>6806</v>
      </c>
      <c r="F160" s="629">
        <v>2</v>
      </c>
      <c r="G160" s="629">
        <v>504</v>
      </c>
      <c r="H160" s="629">
        <v>1</v>
      </c>
      <c r="I160" s="629">
        <v>252</v>
      </c>
      <c r="J160" s="629">
        <v>2</v>
      </c>
      <c r="K160" s="629">
        <v>506</v>
      </c>
      <c r="L160" s="629">
        <v>1.003968253968254</v>
      </c>
      <c r="M160" s="629">
        <v>253</v>
      </c>
      <c r="N160" s="629">
        <v>1</v>
      </c>
      <c r="O160" s="629">
        <v>253</v>
      </c>
      <c r="P160" s="642">
        <v>0.50198412698412698</v>
      </c>
      <c r="Q160" s="630">
        <v>253</v>
      </c>
    </row>
    <row r="161" spans="1:17" ht="14.4" customHeight="1" x14ac:dyDescent="0.3">
      <c r="A161" s="625" t="s">
        <v>6623</v>
      </c>
      <c r="B161" s="626" t="s">
        <v>6624</v>
      </c>
      <c r="C161" s="626" t="s">
        <v>5462</v>
      </c>
      <c r="D161" s="626" t="s">
        <v>6807</v>
      </c>
      <c r="E161" s="626" t="s">
        <v>6808</v>
      </c>
      <c r="F161" s="629">
        <v>1</v>
      </c>
      <c r="G161" s="629">
        <v>938</v>
      </c>
      <c r="H161" s="629">
        <v>1</v>
      </c>
      <c r="I161" s="629">
        <v>938</v>
      </c>
      <c r="J161" s="629"/>
      <c r="K161" s="629"/>
      <c r="L161" s="629"/>
      <c r="M161" s="629"/>
      <c r="N161" s="629"/>
      <c r="O161" s="629"/>
      <c r="P161" s="642"/>
      <c r="Q161" s="630"/>
    </row>
    <row r="162" spans="1:17" ht="14.4" customHeight="1" x14ac:dyDescent="0.3">
      <c r="A162" s="625" t="s">
        <v>6623</v>
      </c>
      <c r="B162" s="626" t="s">
        <v>6624</v>
      </c>
      <c r="C162" s="626" t="s">
        <v>5462</v>
      </c>
      <c r="D162" s="626" t="s">
        <v>6809</v>
      </c>
      <c r="E162" s="626" t="s">
        <v>6810</v>
      </c>
      <c r="F162" s="629"/>
      <c r="G162" s="629"/>
      <c r="H162" s="629"/>
      <c r="I162" s="629"/>
      <c r="J162" s="629"/>
      <c r="K162" s="629"/>
      <c r="L162" s="629"/>
      <c r="M162" s="629"/>
      <c r="N162" s="629">
        <v>1</v>
      </c>
      <c r="O162" s="629">
        <v>526</v>
      </c>
      <c r="P162" s="642"/>
      <c r="Q162" s="630">
        <v>526</v>
      </c>
    </row>
    <row r="163" spans="1:17" ht="14.4" customHeight="1" x14ac:dyDescent="0.3">
      <c r="A163" s="625" t="s">
        <v>6623</v>
      </c>
      <c r="B163" s="626" t="s">
        <v>6624</v>
      </c>
      <c r="C163" s="626" t="s">
        <v>5462</v>
      </c>
      <c r="D163" s="626" t="s">
        <v>6811</v>
      </c>
      <c r="E163" s="626" t="s">
        <v>6812</v>
      </c>
      <c r="F163" s="629"/>
      <c r="G163" s="629"/>
      <c r="H163" s="629"/>
      <c r="I163" s="629"/>
      <c r="J163" s="629"/>
      <c r="K163" s="629"/>
      <c r="L163" s="629"/>
      <c r="M163" s="629"/>
      <c r="N163" s="629">
        <v>2</v>
      </c>
      <c r="O163" s="629">
        <v>788</v>
      </c>
      <c r="P163" s="642"/>
      <c r="Q163" s="630">
        <v>394</v>
      </c>
    </row>
    <row r="164" spans="1:17" ht="14.4" customHeight="1" x14ac:dyDescent="0.3">
      <c r="A164" s="625" t="s">
        <v>6623</v>
      </c>
      <c r="B164" s="626" t="s">
        <v>6624</v>
      </c>
      <c r="C164" s="626" t="s">
        <v>5462</v>
      </c>
      <c r="D164" s="626" t="s">
        <v>6813</v>
      </c>
      <c r="E164" s="626" t="s">
        <v>6814</v>
      </c>
      <c r="F164" s="629">
        <v>22</v>
      </c>
      <c r="G164" s="629">
        <v>3982</v>
      </c>
      <c r="H164" s="629">
        <v>1</v>
      </c>
      <c r="I164" s="629">
        <v>181</v>
      </c>
      <c r="J164" s="629">
        <v>23</v>
      </c>
      <c r="K164" s="629">
        <v>4163</v>
      </c>
      <c r="L164" s="629">
        <v>1.0454545454545454</v>
      </c>
      <c r="M164" s="629">
        <v>181</v>
      </c>
      <c r="N164" s="629">
        <v>14</v>
      </c>
      <c r="O164" s="629">
        <v>2548</v>
      </c>
      <c r="P164" s="642">
        <v>0.63987945755901554</v>
      </c>
      <c r="Q164" s="630">
        <v>182</v>
      </c>
    </row>
    <row r="165" spans="1:17" ht="14.4" customHeight="1" x14ac:dyDescent="0.3">
      <c r="A165" s="625" t="s">
        <v>6623</v>
      </c>
      <c r="B165" s="626" t="s">
        <v>6624</v>
      </c>
      <c r="C165" s="626" t="s">
        <v>5462</v>
      </c>
      <c r="D165" s="626" t="s">
        <v>6815</v>
      </c>
      <c r="E165" s="626" t="s">
        <v>6816</v>
      </c>
      <c r="F165" s="629">
        <v>1</v>
      </c>
      <c r="G165" s="629">
        <v>649</v>
      </c>
      <c r="H165" s="629">
        <v>1</v>
      </c>
      <c r="I165" s="629">
        <v>649</v>
      </c>
      <c r="J165" s="629"/>
      <c r="K165" s="629"/>
      <c r="L165" s="629"/>
      <c r="M165" s="629"/>
      <c r="N165" s="629"/>
      <c r="O165" s="629"/>
      <c r="P165" s="642"/>
      <c r="Q165" s="630"/>
    </row>
    <row r="166" spans="1:17" ht="14.4" customHeight="1" x14ac:dyDescent="0.3">
      <c r="A166" s="625" t="s">
        <v>6623</v>
      </c>
      <c r="B166" s="626" t="s">
        <v>2267</v>
      </c>
      <c r="C166" s="626" t="s">
        <v>5462</v>
      </c>
      <c r="D166" s="626" t="s">
        <v>6817</v>
      </c>
      <c r="E166" s="626" t="s">
        <v>6818</v>
      </c>
      <c r="F166" s="629"/>
      <c r="G166" s="629"/>
      <c r="H166" s="629"/>
      <c r="I166" s="629"/>
      <c r="J166" s="629">
        <v>2</v>
      </c>
      <c r="K166" s="629">
        <v>2070</v>
      </c>
      <c r="L166" s="629"/>
      <c r="M166" s="629">
        <v>1035</v>
      </c>
      <c r="N166" s="629"/>
      <c r="O166" s="629"/>
      <c r="P166" s="642"/>
      <c r="Q166" s="630"/>
    </row>
    <row r="167" spans="1:17" ht="14.4" customHeight="1" x14ac:dyDescent="0.3">
      <c r="A167" s="625" t="s">
        <v>6623</v>
      </c>
      <c r="B167" s="626" t="s">
        <v>2267</v>
      </c>
      <c r="C167" s="626" t="s">
        <v>5462</v>
      </c>
      <c r="D167" s="626" t="s">
        <v>6819</v>
      </c>
      <c r="E167" s="626" t="s">
        <v>6820</v>
      </c>
      <c r="F167" s="629"/>
      <c r="G167" s="629"/>
      <c r="H167" s="629"/>
      <c r="I167" s="629"/>
      <c r="J167" s="629">
        <v>1</v>
      </c>
      <c r="K167" s="629">
        <v>1229</v>
      </c>
      <c r="L167" s="629"/>
      <c r="M167" s="629">
        <v>1229</v>
      </c>
      <c r="N167" s="629"/>
      <c r="O167" s="629"/>
      <c r="P167" s="642"/>
      <c r="Q167" s="630"/>
    </row>
    <row r="168" spans="1:17" ht="14.4" customHeight="1" x14ac:dyDescent="0.3">
      <c r="A168" s="625" t="s">
        <v>6623</v>
      </c>
      <c r="B168" s="626" t="s">
        <v>2267</v>
      </c>
      <c r="C168" s="626" t="s">
        <v>5462</v>
      </c>
      <c r="D168" s="626" t="s">
        <v>6516</v>
      </c>
      <c r="E168" s="626" t="s">
        <v>6517</v>
      </c>
      <c r="F168" s="629"/>
      <c r="G168" s="629"/>
      <c r="H168" s="629"/>
      <c r="I168" s="629"/>
      <c r="J168" s="629">
        <v>24</v>
      </c>
      <c r="K168" s="629">
        <v>29664</v>
      </c>
      <c r="L168" s="629"/>
      <c r="M168" s="629">
        <v>1236</v>
      </c>
      <c r="N168" s="629"/>
      <c r="O168" s="629"/>
      <c r="P168" s="642"/>
      <c r="Q168" s="630"/>
    </row>
    <row r="169" spans="1:17" ht="14.4" customHeight="1" x14ac:dyDescent="0.3">
      <c r="A169" s="625" t="s">
        <v>6623</v>
      </c>
      <c r="B169" s="626" t="s">
        <v>2267</v>
      </c>
      <c r="C169" s="626" t="s">
        <v>5462</v>
      </c>
      <c r="D169" s="626" t="s">
        <v>6518</v>
      </c>
      <c r="E169" s="626" t="s">
        <v>6519</v>
      </c>
      <c r="F169" s="629"/>
      <c r="G169" s="629"/>
      <c r="H169" s="629"/>
      <c r="I169" s="629"/>
      <c r="J169" s="629">
        <v>75</v>
      </c>
      <c r="K169" s="629">
        <v>166575</v>
      </c>
      <c r="L169" s="629"/>
      <c r="M169" s="629">
        <v>2221</v>
      </c>
      <c r="N169" s="629"/>
      <c r="O169" s="629"/>
      <c r="P169" s="642"/>
      <c r="Q169" s="630"/>
    </row>
    <row r="170" spans="1:17" ht="14.4" customHeight="1" x14ac:dyDescent="0.3">
      <c r="A170" s="625" t="s">
        <v>6623</v>
      </c>
      <c r="B170" s="626" t="s">
        <v>2267</v>
      </c>
      <c r="C170" s="626" t="s">
        <v>5462</v>
      </c>
      <c r="D170" s="626" t="s">
        <v>6821</v>
      </c>
      <c r="E170" s="626" t="s">
        <v>6822</v>
      </c>
      <c r="F170" s="629"/>
      <c r="G170" s="629"/>
      <c r="H170" s="629"/>
      <c r="I170" s="629"/>
      <c r="J170" s="629">
        <v>75</v>
      </c>
      <c r="K170" s="629">
        <v>12750</v>
      </c>
      <c r="L170" s="629"/>
      <c r="M170" s="629">
        <v>170</v>
      </c>
      <c r="N170" s="629"/>
      <c r="O170" s="629"/>
      <c r="P170" s="642"/>
      <c r="Q170" s="630"/>
    </row>
    <row r="171" spans="1:17" ht="14.4" customHeight="1" x14ac:dyDescent="0.3">
      <c r="A171" s="625" t="s">
        <v>6823</v>
      </c>
      <c r="B171" s="626" t="s">
        <v>6824</v>
      </c>
      <c r="C171" s="626" t="s">
        <v>5630</v>
      </c>
      <c r="D171" s="626" t="s">
        <v>6825</v>
      </c>
      <c r="E171" s="626" t="s">
        <v>6826</v>
      </c>
      <c r="F171" s="629"/>
      <c r="G171" s="629"/>
      <c r="H171" s="629"/>
      <c r="I171" s="629"/>
      <c r="J171" s="629">
        <v>0.5</v>
      </c>
      <c r="K171" s="629">
        <v>991.44</v>
      </c>
      <c r="L171" s="629"/>
      <c r="M171" s="629">
        <v>1982.88</v>
      </c>
      <c r="N171" s="629"/>
      <c r="O171" s="629"/>
      <c r="P171" s="642"/>
      <c r="Q171" s="630"/>
    </row>
    <row r="172" spans="1:17" ht="14.4" customHeight="1" x14ac:dyDescent="0.3">
      <c r="A172" s="625" t="s">
        <v>6823</v>
      </c>
      <c r="B172" s="626" t="s">
        <v>6824</v>
      </c>
      <c r="C172" s="626" t="s">
        <v>5630</v>
      </c>
      <c r="D172" s="626" t="s">
        <v>6827</v>
      </c>
      <c r="E172" s="626" t="s">
        <v>6828</v>
      </c>
      <c r="F172" s="629"/>
      <c r="G172" s="629"/>
      <c r="H172" s="629"/>
      <c r="I172" s="629"/>
      <c r="J172" s="629"/>
      <c r="K172" s="629"/>
      <c r="L172" s="629"/>
      <c r="M172" s="629"/>
      <c r="N172" s="629">
        <v>0.67</v>
      </c>
      <c r="O172" s="629">
        <v>1789.87</v>
      </c>
      <c r="P172" s="642"/>
      <c r="Q172" s="630">
        <v>2671.4477611940297</v>
      </c>
    </row>
    <row r="173" spans="1:17" ht="14.4" customHeight="1" x14ac:dyDescent="0.3">
      <c r="A173" s="625" t="s">
        <v>6823</v>
      </c>
      <c r="B173" s="626" t="s">
        <v>6824</v>
      </c>
      <c r="C173" s="626" t="s">
        <v>5630</v>
      </c>
      <c r="D173" s="626" t="s">
        <v>6829</v>
      </c>
      <c r="E173" s="626" t="s">
        <v>6830</v>
      </c>
      <c r="F173" s="629">
        <v>7.1999999999999993</v>
      </c>
      <c r="G173" s="629">
        <v>10311.470000000001</v>
      </c>
      <c r="H173" s="629">
        <v>1</v>
      </c>
      <c r="I173" s="629">
        <v>1432.1486111111114</v>
      </c>
      <c r="J173" s="629">
        <v>4.3</v>
      </c>
      <c r="K173" s="629">
        <v>6208.73</v>
      </c>
      <c r="L173" s="629">
        <v>0.60211880556312525</v>
      </c>
      <c r="M173" s="629">
        <v>1443.8906976744186</v>
      </c>
      <c r="N173" s="629">
        <v>2.5</v>
      </c>
      <c r="O173" s="629">
        <v>2451.06</v>
      </c>
      <c r="P173" s="642">
        <v>0.23770228687083408</v>
      </c>
      <c r="Q173" s="630">
        <v>980.42399999999998</v>
      </c>
    </row>
    <row r="174" spans="1:17" ht="14.4" customHeight="1" x14ac:dyDescent="0.3">
      <c r="A174" s="625" t="s">
        <v>6823</v>
      </c>
      <c r="B174" s="626" t="s">
        <v>6824</v>
      </c>
      <c r="C174" s="626" t="s">
        <v>5630</v>
      </c>
      <c r="D174" s="626" t="s">
        <v>6831</v>
      </c>
      <c r="E174" s="626" t="s">
        <v>6832</v>
      </c>
      <c r="F174" s="629">
        <v>0.2</v>
      </c>
      <c r="G174" s="629">
        <v>3241.23</v>
      </c>
      <c r="H174" s="629">
        <v>1</v>
      </c>
      <c r="I174" s="629">
        <v>16206.15</v>
      </c>
      <c r="J174" s="629">
        <v>0.56000000000000005</v>
      </c>
      <c r="K174" s="629">
        <v>7223.9400000000005</v>
      </c>
      <c r="L174" s="629">
        <v>2.2287650058773987</v>
      </c>
      <c r="M174" s="629">
        <v>12899.892857142857</v>
      </c>
      <c r="N174" s="629">
        <v>0.91999999999999993</v>
      </c>
      <c r="O174" s="629">
        <v>10022.89</v>
      </c>
      <c r="P174" s="642">
        <v>3.0923106351601088</v>
      </c>
      <c r="Q174" s="630">
        <v>10894.445652173914</v>
      </c>
    </row>
    <row r="175" spans="1:17" ht="14.4" customHeight="1" x14ac:dyDescent="0.3">
      <c r="A175" s="625" t="s">
        <v>6823</v>
      </c>
      <c r="B175" s="626" t="s">
        <v>6824</v>
      </c>
      <c r="C175" s="626" t="s">
        <v>5630</v>
      </c>
      <c r="D175" s="626" t="s">
        <v>6833</v>
      </c>
      <c r="E175" s="626" t="s">
        <v>6834</v>
      </c>
      <c r="F175" s="629"/>
      <c r="G175" s="629"/>
      <c r="H175" s="629"/>
      <c r="I175" s="629"/>
      <c r="J175" s="629">
        <v>1</v>
      </c>
      <c r="K175" s="629">
        <v>1933.46</v>
      </c>
      <c r="L175" s="629"/>
      <c r="M175" s="629">
        <v>1933.46</v>
      </c>
      <c r="N175" s="629"/>
      <c r="O175" s="629"/>
      <c r="P175" s="642"/>
      <c r="Q175" s="630"/>
    </row>
    <row r="176" spans="1:17" ht="14.4" customHeight="1" x14ac:dyDescent="0.3">
      <c r="A176" s="625" t="s">
        <v>6823</v>
      </c>
      <c r="B176" s="626" t="s">
        <v>6824</v>
      </c>
      <c r="C176" s="626" t="s">
        <v>5630</v>
      </c>
      <c r="D176" s="626" t="s">
        <v>6835</v>
      </c>
      <c r="E176" s="626" t="s">
        <v>6836</v>
      </c>
      <c r="F176" s="629"/>
      <c r="G176" s="629"/>
      <c r="H176" s="629"/>
      <c r="I176" s="629"/>
      <c r="J176" s="629"/>
      <c r="K176" s="629"/>
      <c r="L176" s="629"/>
      <c r="M176" s="629"/>
      <c r="N176" s="629">
        <v>0.2</v>
      </c>
      <c r="O176" s="629">
        <v>1092.1600000000001</v>
      </c>
      <c r="P176" s="642"/>
      <c r="Q176" s="630">
        <v>5460.8</v>
      </c>
    </row>
    <row r="177" spans="1:17" ht="14.4" customHeight="1" x14ac:dyDescent="0.3">
      <c r="A177" s="625" t="s">
        <v>6823</v>
      </c>
      <c r="B177" s="626" t="s">
        <v>6824</v>
      </c>
      <c r="C177" s="626" t="s">
        <v>5630</v>
      </c>
      <c r="D177" s="626" t="s">
        <v>6837</v>
      </c>
      <c r="E177" s="626" t="s">
        <v>6836</v>
      </c>
      <c r="F177" s="629">
        <v>0.77</v>
      </c>
      <c r="G177" s="629">
        <v>8759.35</v>
      </c>
      <c r="H177" s="629">
        <v>1</v>
      </c>
      <c r="I177" s="629">
        <v>11375.779220779221</v>
      </c>
      <c r="J177" s="629">
        <v>0.99</v>
      </c>
      <c r="K177" s="629">
        <v>10718.34</v>
      </c>
      <c r="L177" s="629">
        <v>1.223645590140821</v>
      </c>
      <c r="M177" s="629">
        <v>10826.60606060606</v>
      </c>
      <c r="N177" s="629">
        <v>0.8</v>
      </c>
      <c r="O177" s="629">
        <v>8704.0099999999984</v>
      </c>
      <c r="P177" s="642">
        <v>0.99368217961378391</v>
      </c>
      <c r="Q177" s="630">
        <v>10880.012499999997</v>
      </c>
    </row>
    <row r="178" spans="1:17" ht="14.4" customHeight="1" x14ac:dyDescent="0.3">
      <c r="A178" s="625" t="s">
        <v>6823</v>
      </c>
      <c r="B178" s="626" t="s">
        <v>6824</v>
      </c>
      <c r="C178" s="626" t="s">
        <v>5630</v>
      </c>
      <c r="D178" s="626" t="s">
        <v>5682</v>
      </c>
      <c r="E178" s="626" t="s">
        <v>5683</v>
      </c>
      <c r="F178" s="629">
        <v>0.4</v>
      </c>
      <c r="G178" s="629">
        <v>1112.74</v>
      </c>
      <c r="H178" s="629">
        <v>1</v>
      </c>
      <c r="I178" s="629">
        <v>2781.85</v>
      </c>
      <c r="J178" s="629"/>
      <c r="K178" s="629"/>
      <c r="L178" s="629"/>
      <c r="M178" s="629"/>
      <c r="N178" s="629">
        <v>0.1</v>
      </c>
      <c r="O178" s="629">
        <v>195.61</v>
      </c>
      <c r="P178" s="642">
        <v>0.17579128996890558</v>
      </c>
      <c r="Q178" s="630">
        <v>1956.1000000000001</v>
      </c>
    </row>
    <row r="179" spans="1:17" ht="14.4" customHeight="1" x14ac:dyDescent="0.3">
      <c r="A179" s="625" t="s">
        <v>6823</v>
      </c>
      <c r="B179" s="626" t="s">
        <v>6824</v>
      </c>
      <c r="C179" s="626" t="s">
        <v>5630</v>
      </c>
      <c r="D179" s="626" t="s">
        <v>6838</v>
      </c>
      <c r="E179" s="626" t="s">
        <v>6839</v>
      </c>
      <c r="F179" s="629"/>
      <c r="G179" s="629"/>
      <c r="H179" s="629"/>
      <c r="I179" s="629"/>
      <c r="J179" s="629">
        <v>0.15</v>
      </c>
      <c r="K179" s="629">
        <v>56.4</v>
      </c>
      <c r="L179" s="629"/>
      <c r="M179" s="629">
        <v>376</v>
      </c>
      <c r="N179" s="629"/>
      <c r="O179" s="629"/>
      <c r="P179" s="642"/>
      <c r="Q179" s="630"/>
    </row>
    <row r="180" spans="1:17" ht="14.4" customHeight="1" x14ac:dyDescent="0.3">
      <c r="A180" s="625" t="s">
        <v>6823</v>
      </c>
      <c r="B180" s="626" t="s">
        <v>6824</v>
      </c>
      <c r="C180" s="626" t="s">
        <v>5737</v>
      </c>
      <c r="D180" s="626" t="s">
        <v>6840</v>
      </c>
      <c r="E180" s="626" t="s">
        <v>6841</v>
      </c>
      <c r="F180" s="629"/>
      <c r="G180" s="629"/>
      <c r="H180" s="629"/>
      <c r="I180" s="629"/>
      <c r="J180" s="629">
        <v>1</v>
      </c>
      <c r="K180" s="629">
        <v>972.32</v>
      </c>
      <c r="L180" s="629"/>
      <c r="M180" s="629">
        <v>972.32</v>
      </c>
      <c r="N180" s="629"/>
      <c r="O180" s="629"/>
      <c r="P180" s="642"/>
      <c r="Q180" s="630"/>
    </row>
    <row r="181" spans="1:17" ht="14.4" customHeight="1" x14ac:dyDescent="0.3">
      <c r="A181" s="625" t="s">
        <v>6823</v>
      </c>
      <c r="B181" s="626" t="s">
        <v>6824</v>
      </c>
      <c r="C181" s="626" t="s">
        <v>5737</v>
      </c>
      <c r="D181" s="626" t="s">
        <v>6842</v>
      </c>
      <c r="E181" s="626" t="s">
        <v>6841</v>
      </c>
      <c r="F181" s="629"/>
      <c r="G181" s="629"/>
      <c r="H181" s="629"/>
      <c r="I181" s="629"/>
      <c r="J181" s="629">
        <v>2</v>
      </c>
      <c r="K181" s="629">
        <v>3414.62</v>
      </c>
      <c r="L181" s="629"/>
      <c r="M181" s="629">
        <v>1707.31</v>
      </c>
      <c r="N181" s="629">
        <v>3</v>
      </c>
      <c r="O181" s="629">
        <v>5121.93</v>
      </c>
      <c r="P181" s="642"/>
      <c r="Q181" s="630">
        <v>1707.3100000000002</v>
      </c>
    </row>
    <row r="182" spans="1:17" ht="14.4" customHeight="1" x14ac:dyDescent="0.3">
      <c r="A182" s="625" t="s">
        <v>6823</v>
      </c>
      <c r="B182" s="626" t="s">
        <v>6824</v>
      </c>
      <c r="C182" s="626" t="s">
        <v>5737</v>
      </c>
      <c r="D182" s="626" t="s">
        <v>6843</v>
      </c>
      <c r="E182" s="626" t="s">
        <v>6841</v>
      </c>
      <c r="F182" s="629"/>
      <c r="G182" s="629"/>
      <c r="H182" s="629"/>
      <c r="I182" s="629"/>
      <c r="J182" s="629"/>
      <c r="K182" s="629"/>
      <c r="L182" s="629"/>
      <c r="M182" s="629"/>
      <c r="N182" s="629">
        <v>2</v>
      </c>
      <c r="O182" s="629">
        <v>4132.6000000000004</v>
      </c>
      <c r="P182" s="642"/>
      <c r="Q182" s="630">
        <v>2066.3000000000002</v>
      </c>
    </row>
    <row r="183" spans="1:17" ht="14.4" customHeight="1" x14ac:dyDescent="0.3">
      <c r="A183" s="625" t="s">
        <v>6823</v>
      </c>
      <c r="B183" s="626" t="s">
        <v>6824</v>
      </c>
      <c r="C183" s="626" t="s">
        <v>5737</v>
      </c>
      <c r="D183" s="626" t="s">
        <v>6844</v>
      </c>
      <c r="E183" s="626" t="s">
        <v>6845</v>
      </c>
      <c r="F183" s="629"/>
      <c r="G183" s="629"/>
      <c r="H183" s="629"/>
      <c r="I183" s="629"/>
      <c r="J183" s="629">
        <v>1</v>
      </c>
      <c r="K183" s="629">
        <v>1932.09</v>
      </c>
      <c r="L183" s="629"/>
      <c r="M183" s="629">
        <v>1932.09</v>
      </c>
      <c r="N183" s="629"/>
      <c r="O183" s="629"/>
      <c r="P183" s="642"/>
      <c r="Q183" s="630"/>
    </row>
    <row r="184" spans="1:17" ht="14.4" customHeight="1" x14ac:dyDescent="0.3">
      <c r="A184" s="625" t="s">
        <v>6823</v>
      </c>
      <c r="B184" s="626" t="s">
        <v>6824</v>
      </c>
      <c r="C184" s="626" t="s">
        <v>5737</v>
      </c>
      <c r="D184" s="626" t="s">
        <v>6846</v>
      </c>
      <c r="E184" s="626" t="s">
        <v>6847</v>
      </c>
      <c r="F184" s="629"/>
      <c r="G184" s="629"/>
      <c r="H184" s="629"/>
      <c r="I184" s="629"/>
      <c r="J184" s="629">
        <v>3</v>
      </c>
      <c r="K184" s="629">
        <v>3083.2799999999997</v>
      </c>
      <c r="L184" s="629"/>
      <c r="M184" s="629">
        <v>1027.76</v>
      </c>
      <c r="N184" s="629">
        <v>5</v>
      </c>
      <c r="O184" s="629">
        <v>5138.8</v>
      </c>
      <c r="P184" s="642"/>
      <c r="Q184" s="630">
        <v>1027.76</v>
      </c>
    </row>
    <row r="185" spans="1:17" ht="14.4" customHeight="1" x14ac:dyDescent="0.3">
      <c r="A185" s="625" t="s">
        <v>6823</v>
      </c>
      <c r="B185" s="626" t="s">
        <v>6824</v>
      </c>
      <c r="C185" s="626" t="s">
        <v>5737</v>
      </c>
      <c r="D185" s="626" t="s">
        <v>6848</v>
      </c>
      <c r="E185" s="626" t="s">
        <v>6847</v>
      </c>
      <c r="F185" s="629"/>
      <c r="G185" s="629"/>
      <c r="H185" s="629"/>
      <c r="I185" s="629"/>
      <c r="J185" s="629">
        <v>1</v>
      </c>
      <c r="K185" s="629">
        <v>2141.85</v>
      </c>
      <c r="L185" s="629"/>
      <c r="M185" s="629">
        <v>2141.85</v>
      </c>
      <c r="N185" s="629">
        <v>3</v>
      </c>
      <c r="O185" s="629">
        <v>6425.5499999999993</v>
      </c>
      <c r="P185" s="642"/>
      <c r="Q185" s="630">
        <v>2141.85</v>
      </c>
    </row>
    <row r="186" spans="1:17" ht="14.4" customHeight="1" x14ac:dyDescent="0.3">
      <c r="A186" s="625" t="s">
        <v>6823</v>
      </c>
      <c r="B186" s="626" t="s">
        <v>6824</v>
      </c>
      <c r="C186" s="626" t="s">
        <v>5737</v>
      </c>
      <c r="D186" s="626" t="s">
        <v>6849</v>
      </c>
      <c r="E186" s="626" t="s">
        <v>6850</v>
      </c>
      <c r="F186" s="629"/>
      <c r="G186" s="629"/>
      <c r="H186" s="629"/>
      <c r="I186" s="629"/>
      <c r="J186" s="629"/>
      <c r="K186" s="629"/>
      <c r="L186" s="629"/>
      <c r="M186" s="629"/>
      <c r="N186" s="629">
        <v>1</v>
      </c>
      <c r="O186" s="629">
        <v>166546.75</v>
      </c>
      <c r="P186" s="642"/>
      <c r="Q186" s="630">
        <v>166546.75</v>
      </c>
    </row>
    <row r="187" spans="1:17" ht="14.4" customHeight="1" x14ac:dyDescent="0.3">
      <c r="A187" s="625" t="s">
        <v>6823</v>
      </c>
      <c r="B187" s="626" t="s">
        <v>6824</v>
      </c>
      <c r="C187" s="626" t="s">
        <v>5737</v>
      </c>
      <c r="D187" s="626" t="s">
        <v>6851</v>
      </c>
      <c r="E187" s="626" t="s">
        <v>6852</v>
      </c>
      <c r="F187" s="629"/>
      <c r="G187" s="629"/>
      <c r="H187" s="629"/>
      <c r="I187" s="629"/>
      <c r="J187" s="629"/>
      <c r="K187" s="629"/>
      <c r="L187" s="629"/>
      <c r="M187" s="629"/>
      <c r="N187" s="629">
        <v>1</v>
      </c>
      <c r="O187" s="629">
        <v>12705.82</v>
      </c>
      <c r="P187" s="642"/>
      <c r="Q187" s="630">
        <v>12705.82</v>
      </c>
    </row>
    <row r="188" spans="1:17" ht="14.4" customHeight="1" x14ac:dyDescent="0.3">
      <c r="A188" s="625" t="s">
        <v>6823</v>
      </c>
      <c r="B188" s="626" t="s">
        <v>6824</v>
      </c>
      <c r="C188" s="626" t="s">
        <v>5737</v>
      </c>
      <c r="D188" s="626" t="s">
        <v>6853</v>
      </c>
      <c r="E188" s="626" t="s">
        <v>6854</v>
      </c>
      <c r="F188" s="629"/>
      <c r="G188" s="629"/>
      <c r="H188" s="629"/>
      <c r="I188" s="629"/>
      <c r="J188" s="629"/>
      <c r="K188" s="629"/>
      <c r="L188" s="629"/>
      <c r="M188" s="629"/>
      <c r="N188" s="629">
        <v>1</v>
      </c>
      <c r="O188" s="629">
        <v>19196.8</v>
      </c>
      <c r="P188" s="642"/>
      <c r="Q188" s="630">
        <v>19196.8</v>
      </c>
    </row>
    <row r="189" spans="1:17" ht="14.4" customHeight="1" x14ac:dyDescent="0.3">
      <c r="A189" s="625" t="s">
        <v>6823</v>
      </c>
      <c r="B189" s="626" t="s">
        <v>6824</v>
      </c>
      <c r="C189" s="626" t="s">
        <v>5737</v>
      </c>
      <c r="D189" s="626" t="s">
        <v>6855</v>
      </c>
      <c r="E189" s="626" t="s">
        <v>6856</v>
      </c>
      <c r="F189" s="629"/>
      <c r="G189" s="629"/>
      <c r="H189" s="629"/>
      <c r="I189" s="629"/>
      <c r="J189" s="629">
        <v>1</v>
      </c>
      <c r="K189" s="629">
        <v>1002.8</v>
      </c>
      <c r="L189" s="629"/>
      <c r="M189" s="629">
        <v>1002.8</v>
      </c>
      <c r="N189" s="629">
        <v>2</v>
      </c>
      <c r="O189" s="629">
        <v>2005.6</v>
      </c>
      <c r="P189" s="642"/>
      <c r="Q189" s="630">
        <v>1002.8</v>
      </c>
    </row>
    <row r="190" spans="1:17" ht="14.4" customHeight="1" x14ac:dyDescent="0.3">
      <c r="A190" s="625" t="s">
        <v>6823</v>
      </c>
      <c r="B190" s="626" t="s">
        <v>6824</v>
      </c>
      <c r="C190" s="626" t="s">
        <v>5737</v>
      </c>
      <c r="D190" s="626" t="s">
        <v>6857</v>
      </c>
      <c r="E190" s="626" t="s">
        <v>6858</v>
      </c>
      <c r="F190" s="629"/>
      <c r="G190" s="629"/>
      <c r="H190" s="629"/>
      <c r="I190" s="629"/>
      <c r="J190" s="629">
        <v>1</v>
      </c>
      <c r="K190" s="629">
        <v>9370.39</v>
      </c>
      <c r="L190" s="629"/>
      <c r="M190" s="629">
        <v>9370.39</v>
      </c>
      <c r="N190" s="629">
        <v>1</v>
      </c>
      <c r="O190" s="629">
        <v>9370.39</v>
      </c>
      <c r="P190" s="642"/>
      <c r="Q190" s="630">
        <v>9370.39</v>
      </c>
    </row>
    <row r="191" spans="1:17" ht="14.4" customHeight="1" x14ac:dyDescent="0.3">
      <c r="A191" s="625" t="s">
        <v>6823</v>
      </c>
      <c r="B191" s="626" t="s">
        <v>6824</v>
      </c>
      <c r="C191" s="626" t="s">
        <v>5737</v>
      </c>
      <c r="D191" s="626" t="s">
        <v>6859</v>
      </c>
      <c r="E191" s="626" t="s">
        <v>6860</v>
      </c>
      <c r="F191" s="629"/>
      <c r="G191" s="629"/>
      <c r="H191" s="629"/>
      <c r="I191" s="629"/>
      <c r="J191" s="629"/>
      <c r="K191" s="629"/>
      <c r="L191" s="629"/>
      <c r="M191" s="629"/>
      <c r="N191" s="629">
        <v>2</v>
      </c>
      <c r="O191" s="629">
        <v>1594</v>
      </c>
      <c r="P191" s="642"/>
      <c r="Q191" s="630">
        <v>797</v>
      </c>
    </row>
    <row r="192" spans="1:17" ht="14.4" customHeight="1" x14ac:dyDescent="0.3">
      <c r="A192" s="625" t="s">
        <v>6823</v>
      </c>
      <c r="B192" s="626" t="s">
        <v>6824</v>
      </c>
      <c r="C192" s="626" t="s">
        <v>5737</v>
      </c>
      <c r="D192" s="626" t="s">
        <v>6861</v>
      </c>
      <c r="E192" s="626" t="s">
        <v>6862</v>
      </c>
      <c r="F192" s="629"/>
      <c r="G192" s="629"/>
      <c r="H192" s="629"/>
      <c r="I192" s="629"/>
      <c r="J192" s="629">
        <v>1</v>
      </c>
      <c r="K192" s="629">
        <v>3360</v>
      </c>
      <c r="L192" s="629"/>
      <c r="M192" s="629">
        <v>3360</v>
      </c>
      <c r="N192" s="629"/>
      <c r="O192" s="629"/>
      <c r="P192" s="642"/>
      <c r="Q192" s="630"/>
    </row>
    <row r="193" spans="1:17" ht="14.4" customHeight="1" x14ac:dyDescent="0.3">
      <c r="A193" s="625" t="s">
        <v>6823</v>
      </c>
      <c r="B193" s="626" t="s">
        <v>6824</v>
      </c>
      <c r="C193" s="626" t="s">
        <v>5737</v>
      </c>
      <c r="D193" s="626" t="s">
        <v>6863</v>
      </c>
      <c r="E193" s="626" t="s">
        <v>6864</v>
      </c>
      <c r="F193" s="629"/>
      <c r="G193" s="629"/>
      <c r="H193" s="629"/>
      <c r="I193" s="629"/>
      <c r="J193" s="629">
        <v>3</v>
      </c>
      <c r="K193" s="629">
        <v>15777.689999999999</v>
      </c>
      <c r="L193" s="629"/>
      <c r="M193" s="629">
        <v>5259.23</v>
      </c>
      <c r="N193" s="629"/>
      <c r="O193" s="629"/>
      <c r="P193" s="642"/>
      <c r="Q193" s="630"/>
    </row>
    <row r="194" spans="1:17" ht="14.4" customHeight="1" x14ac:dyDescent="0.3">
      <c r="A194" s="625" t="s">
        <v>6823</v>
      </c>
      <c r="B194" s="626" t="s">
        <v>6824</v>
      </c>
      <c r="C194" s="626" t="s">
        <v>5737</v>
      </c>
      <c r="D194" s="626" t="s">
        <v>6865</v>
      </c>
      <c r="E194" s="626" t="s">
        <v>6866</v>
      </c>
      <c r="F194" s="629"/>
      <c r="G194" s="629"/>
      <c r="H194" s="629"/>
      <c r="I194" s="629"/>
      <c r="J194" s="629">
        <v>1</v>
      </c>
      <c r="K194" s="629">
        <v>1497.44</v>
      </c>
      <c r="L194" s="629"/>
      <c r="M194" s="629">
        <v>1497.44</v>
      </c>
      <c r="N194" s="629">
        <v>2</v>
      </c>
      <c r="O194" s="629">
        <v>2994.88</v>
      </c>
      <c r="P194" s="642"/>
      <c r="Q194" s="630">
        <v>1497.44</v>
      </c>
    </row>
    <row r="195" spans="1:17" ht="14.4" customHeight="1" x14ac:dyDescent="0.3">
      <c r="A195" s="625" t="s">
        <v>6823</v>
      </c>
      <c r="B195" s="626" t="s">
        <v>6824</v>
      </c>
      <c r="C195" s="626" t="s">
        <v>5737</v>
      </c>
      <c r="D195" s="626" t="s">
        <v>6867</v>
      </c>
      <c r="E195" s="626" t="s">
        <v>6868</v>
      </c>
      <c r="F195" s="629"/>
      <c r="G195" s="629"/>
      <c r="H195" s="629"/>
      <c r="I195" s="629"/>
      <c r="J195" s="629"/>
      <c r="K195" s="629"/>
      <c r="L195" s="629"/>
      <c r="M195" s="629"/>
      <c r="N195" s="629">
        <v>2</v>
      </c>
      <c r="O195" s="629">
        <v>69800</v>
      </c>
      <c r="P195" s="642"/>
      <c r="Q195" s="630">
        <v>34900</v>
      </c>
    </row>
    <row r="196" spans="1:17" ht="14.4" customHeight="1" x14ac:dyDescent="0.3">
      <c r="A196" s="625" t="s">
        <v>6823</v>
      </c>
      <c r="B196" s="626" t="s">
        <v>6824</v>
      </c>
      <c r="C196" s="626" t="s">
        <v>5737</v>
      </c>
      <c r="D196" s="626" t="s">
        <v>6869</v>
      </c>
      <c r="E196" s="626" t="s">
        <v>6870</v>
      </c>
      <c r="F196" s="629"/>
      <c r="G196" s="629"/>
      <c r="H196" s="629"/>
      <c r="I196" s="629"/>
      <c r="J196" s="629"/>
      <c r="K196" s="629"/>
      <c r="L196" s="629"/>
      <c r="M196" s="629"/>
      <c r="N196" s="629">
        <v>1</v>
      </c>
      <c r="O196" s="629">
        <v>605.65</v>
      </c>
      <c r="P196" s="642"/>
      <c r="Q196" s="630">
        <v>605.65</v>
      </c>
    </row>
    <row r="197" spans="1:17" ht="14.4" customHeight="1" x14ac:dyDescent="0.3">
      <c r="A197" s="625" t="s">
        <v>6823</v>
      </c>
      <c r="B197" s="626" t="s">
        <v>6824</v>
      </c>
      <c r="C197" s="626" t="s">
        <v>5737</v>
      </c>
      <c r="D197" s="626" t="s">
        <v>6871</v>
      </c>
      <c r="E197" s="626" t="s">
        <v>6872</v>
      </c>
      <c r="F197" s="629"/>
      <c r="G197" s="629"/>
      <c r="H197" s="629"/>
      <c r="I197" s="629"/>
      <c r="J197" s="629"/>
      <c r="K197" s="629"/>
      <c r="L197" s="629"/>
      <c r="M197" s="629"/>
      <c r="N197" s="629">
        <v>2</v>
      </c>
      <c r="O197" s="629">
        <v>1662.32</v>
      </c>
      <c r="P197" s="642"/>
      <c r="Q197" s="630">
        <v>831.16</v>
      </c>
    </row>
    <row r="198" spans="1:17" ht="14.4" customHeight="1" x14ac:dyDescent="0.3">
      <c r="A198" s="625" t="s">
        <v>6823</v>
      </c>
      <c r="B198" s="626" t="s">
        <v>6824</v>
      </c>
      <c r="C198" s="626" t="s">
        <v>5737</v>
      </c>
      <c r="D198" s="626" t="s">
        <v>6873</v>
      </c>
      <c r="E198" s="626" t="s">
        <v>6872</v>
      </c>
      <c r="F198" s="629"/>
      <c r="G198" s="629"/>
      <c r="H198" s="629"/>
      <c r="I198" s="629"/>
      <c r="J198" s="629">
        <v>2</v>
      </c>
      <c r="K198" s="629">
        <v>1776.12</v>
      </c>
      <c r="L198" s="629"/>
      <c r="M198" s="629">
        <v>888.06</v>
      </c>
      <c r="N198" s="629"/>
      <c r="O198" s="629"/>
      <c r="P198" s="642"/>
      <c r="Q198" s="630"/>
    </row>
    <row r="199" spans="1:17" ht="14.4" customHeight="1" x14ac:dyDescent="0.3">
      <c r="A199" s="625" t="s">
        <v>6823</v>
      </c>
      <c r="B199" s="626" t="s">
        <v>6824</v>
      </c>
      <c r="C199" s="626" t="s">
        <v>5737</v>
      </c>
      <c r="D199" s="626" t="s">
        <v>6874</v>
      </c>
      <c r="E199" s="626" t="s">
        <v>6875</v>
      </c>
      <c r="F199" s="629"/>
      <c r="G199" s="629"/>
      <c r="H199" s="629"/>
      <c r="I199" s="629"/>
      <c r="J199" s="629">
        <v>3</v>
      </c>
      <c r="K199" s="629">
        <v>2664.18</v>
      </c>
      <c r="L199" s="629"/>
      <c r="M199" s="629">
        <v>888.06</v>
      </c>
      <c r="N199" s="629">
        <v>4</v>
      </c>
      <c r="O199" s="629">
        <v>3552.24</v>
      </c>
      <c r="P199" s="642"/>
      <c r="Q199" s="630">
        <v>888.06</v>
      </c>
    </row>
    <row r="200" spans="1:17" ht="14.4" customHeight="1" x14ac:dyDescent="0.3">
      <c r="A200" s="625" t="s">
        <v>6823</v>
      </c>
      <c r="B200" s="626" t="s">
        <v>6824</v>
      </c>
      <c r="C200" s="626" t="s">
        <v>5737</v>
      </c>
      <c r="D200" s="626" t="s">
        <v>6876</v>
      </c>
      <c r="E200" s="626" t="s">
        <v>6877</v>
      </c>
      <c r="F200" s="629"/>
      <c r="G200" s="629"/>
      <c r="H200" s="629"/>
      <c r="I200" s="629"/>
      <c r="J200" s="629">
        <v>5</v>
      </c>
      <c r="K200" s="629">
        <v>19494</v>
      </c>
      <c r="L200" s="629"/>
      <c r="M200" s="629">
        <v>3898.8</v>
      </c>
      <c r="N200" s="629"/>
      <c r="O200" s="629"/>
      <c r="P200" s="642"/>
      <c r="Q200" s="630"/>
    </row>
    <row r="201" spans="1:17" ht="14.4" customHeight="1" x14ac:dyDescent="0.3">
      <c r="A201" s="625" t="s">
        <v>6823</v>
      </c>
      <c r="B201" s="626" t="s">
        <v>6824</v>
      </c>
      <c r="C201" s="626" t="s">
        <v>5737</v>
      </c>
      <c r="D201" s="626" t="s">
        <v>6878</v>
      </c>
      <c r="E201" s="626" t="s">
        <v>6879</v>
      </c>
      <c r="F201" s="629"/>
      <c r="G201" s="629"/>
      <c r="H201" s="629"/>
      <c r="I201" s="629"/>
      <c r="J201" s="629">
        <v>2</v>
      </c>
      <c r="K201" s="629">
        <v>2945.76</v>
      </c>
      <c r="L201" s="629"/>
      <c r="M201" s="629">
        <v>1472.88</v>
      </c>
      <c r="N201" s="629">
        <v>2</v>
      </c>
      <c r="O201" s="629">
        <v>2945.76</v>
      </c>
      <c r="P201" s="642"/>
      <c r="Q201" s="630">
        <v>1472.88</v>
      </c>
    </row>
    <row r="202" spans="1:17" ht="14.4" customHeight="1" x14ac:dyDescent="0.3">
      <c r="A202" s="625" t="s">
        <v>6823</v>
      </c>
      <c r="B202" s="626" t="s">
        <v>6824</v>
      </c>
      <c r="C202" s="626" t="s">
        <v>5737</v>
      </c>
      <c r="D202" s="626" t="s">
        <v>6880</v>
      </c>
      <c r="E202" s="626" t="s">
        <v>6881</v>
      </c>
      <c r="F202" s="629"/>
      <c r="G202" s="629"/>
      <c r="H202" s="629"/>
      <c r="I202" s="629"/>
      <c r="J202" s="629"/>
      <c r="K202" s="629"/>
      <c r="L202" s="629"/>
      <c r="M202" s="629"/>
      <c r="N202" s="629">
        <v>1</v>
      </c>
      <c r="O202" s="629">
        <v>34453.9</v>
      </c>
      <c r="P202" s="642"/>
      <c r="Q202" s="630">
        <v>34453.9</v>
      </c>
    </row>
    <row r="203" spans="1:17" ht="14.4" customHeight="1" x14ac:dyDescent="0.3">
      <c r="A203" s="625" t="s">
        <v>6823</v>
      </c>
      <c r="B203" s="626" t="s">
        <v>6824</v>
      </c>
      <c r="C203" s="626" t="s">
        <v>5737</v>
      </c>
      <c r="D203" s="626" t="s">
        <v>6882</v>
      </c>
      <c r="E203" s="626" t="s">
        <v>6883</v>
      </c>
      <c r="F203" s="629"/>
      <c r="G203" s="629"/>
      <c r="H203" s="629"/>
      <c r="I203" s="629"/>
      <c r="J203" s="629">
        <v>1</v>
      </c>
      <c r="K203" s="629">
        <v>1305.82</v>
      </c>
      <c r="L203" s="629"/>
      <c r="M203" s="629">
        <v>1305.82</v>
      </c>
      <c r="N203" s="629">
        <v>2</v>
      </c>
      <c r="O203" s="629">
        <v>2611.64</v>
      </c>
      <c r="P203" s="642"/>
      <c r="Q203" s="630">
        <v>1305.82</v>
      </c>
    </row>
    <row r="204" spans="1:17" ht="14.4" customHeight="1" x14ac:dyDescent="0.3">
      <c r="A204" s="625" t="s">
        <v>6823</v>
      </c>
      <c r="B204" s="626" t="s">
        <v>6824</v>
      </c>
      <c r="C204" s="626" t="s">
        <v>5737</v>
      </c>
      <c r="D204" s="626" t="s">
        <v>6884</v>
      </c>
      <c r="E204" s="626" t="s">
        <v>6885</v>
      </c>
      <c r="F204" s="629"/>
      <c r="G204" s="629"/>
      <c r="H204" s="629"/>
      <c r="I204" s="629"/>
      <c r="J204" s="629">
        <v>3</v>
      </c>
      <c r="K204" s="629">
        <v>1077.3000000000002</v>
      </c>
      <c r="L204" s="629"/>
      <c r="M204" s="629">
        <v>359.10000000000008</v>
      </c>
      <c r="N204" s="629">
        <v>4</v>
      </c>
      <c r="O204" s="629">
        <v>1436.4</v>
      </c>
      <c r="P204" s="642"/>
      <c r="Q204" s="630">
        <v>359.1</v>
      </c>
    </row>
    <row r="205" spans="1:17" ht="14.4" customHeight="1" x14ac:dyDescent="0.3">
      <c r="A205" s="625" t="s">
        <v>6823</v>
      </c>
      <c r="B205" s="626" t="s">
        <v>6824</v>
      </c>
      <c r="C205" s="626" t="s">
        <v>5737</v>
      </c>
      <c r="D205" s="626" t="s">
        <v>6886</v>
      </c>
      <c r="E205" s="626" t="s">
        <v>6887</v>
      </c>
      <c r="F205" s="629"/>
      <c r="G205" s="629"/>
      <c r="H205" s="629"/>
      <c r="I205" s="629"/>
      <c r="J205" s="629">
        <v>3</v>
      </c>
      <c r="K205" s="629">
        <v>422721.32999999996</v>
      </c>
      <c r="L205" s="629"/>
      <c r="M205" s="629">
        <v>140907.10999999999</v>
      </c>
      <c r="N205" s="629">
        <v>1</v>
      </c>
      <c r="O205" s="629">
        <v>140907.10999999999</v>
      </c>
      <c r="P205" s="642"/>
      <c r="Q205" s="630">
        <v>140907.10999999999</v>
      </c>
    </row>
    <row r="206" spans="1:17" ht="14.4" customHeight="1" x14ac:dyDescent="0.3">
      <c r="A206" s="625" t="s">
        <v>6823</v>
      </c>
      <c r="B206" s="626" t="s">
        <v>6824</v>
      </c>
      <c r="C206" s="626" t="s">
        <v>5737</v>
      </c>
      <c r="D206" s="626" t="s">
        <v>6888</v>
      </c>
      <c r="E206" s="626" t="s">
        <v>6889</v>
      </c>
      <c r="F206" s="629"/>
      <c r="G206" s="629"/>
      <c r="H206" s="629"/>
      <c r="I206" s="629"/>
      <c r="J206" s="629">
        <v>1</v>
      </c>
      <c r="K206" s="629">
        <v>16831.689999999999</v>
      </c>
      <c r="L206" s="629"/>
      <c r="M206" s="629">
        <v>16831.689999999999</v>
      </c>
      <c r="N206" s="629"/>
      <c r="O206" s="629"/>
      <c r="P206" s="642"/>
      <c r="Q206" s="630"/>
    </row>
    <row r="207" spans="1:17" ht="14.4" customHeight="1" x14ac:dyDescent="0.3">
      <c r="A207" s="625" t="s">
        <v>6823</v>
      </c>
      <c r="B207" s="626" t="s">
        <v>6824</v>
      </c>
      <c r="C207" s="626" t="s">
        <v>5737</v>
      </c>
      <c r="D207" s="626" t="s">
        <v>6890</v>
      </c>
      <c r="E207" s="626" t="s">
        <v>6891</v>
      </c>
      <c r="F207" s="629"/>
      <c r="G207" s="629"/>
      <c r="H207" s="629"/>
      <c r="I207" s="629"/>
      <c r="J207" s="629">
        <v>1</v>
      </c>
      <c r="K207" s="629">
        <v>6587.13</v>
      </c>
      <c r="L207" s="629"/>
      <c r="M207" s="629">
        <v>6587.13</v>
      </c>
      <c r="N207" s="629">
        <v>3</v>
      </c>
      <c r="O207" s="629">
        <v>19761.39</v>
      </c>
      <c r="P207" s="642"/>
      <c r="Q207" s="630">
        <v>6587.13</v>
      </c>
    </row>
    <row r="208" spans="1:17" ht="14.4" customHeight="1" x14ac:dyDescent="0.3">
      <c r="A208" s="625" t="s">
        <v>6823</v>
      </c>
      <c r="B208" s="626" t="s">
        <v>6824</v>
      </c>
      <c r="C208" s="626" t="s">
        <v>5462</v>
      </c>
      <c r="D208" s="626" t="s">
        <v>6892</v>
      </c>
      <c r="E208" s="626" t="s">
        <v>6893</v>
      </c>
      <c r="F208" s="629">
        <v>15</v>
      </c>
      <c r="G208" s="629">
        <v>3060</v>
      </c>
      <c r="H208" s="629">
        <v>1</v>
      </c>
      <c r="I208" s="629">
        <v>204</v>
      </c>
      <c r="J208" s="629">
        <v>5</v>
      </c>
      <c r="K208" s="629">
        <v>1020</v>
      </c>
      <c r="L208" s="629">
        <v>0.33333333333333331</v>
      </c>
      <c r="M208" s="629">
        <v>204</v>
      </c>
      <c r="N208" s="629">
        <v>5</v>
      </c>
      <c r="O208" s="629">
        <v>1025</v>
      </c>
      <c r="P208" s="642">
        <v>0.33496732026143788</v>
      </c>
      <c r="Q208" s="630">
        <v>205</v>
      </c>
    </row>
    <row r="209" spans="1:17" ht="14.4" customHeight="1" x14ac:dyDescent="0.3">
      <c r="A209" s="625" t="s">
        <v>6823</v>
      </c>
      <c r="B209" s="626" t="s">
        <v>6824</v>
      </c>
      <c r="C209" s="626" t="s">
        <v>5462</v>
      </c>
      <c r="D209" s="626" t="s">
        <v>6894</v>
      </c>
      <c r="E209" s="626" t="s">
        <v>6895</v>
      </c>
      <c r="F209" s="629">
        <v>3</v>
      </c>
      <c r="G209" s="629">
        <v>471</v>
      </c>
      <c r="H209" s="629">
        <v>1</v>
      </c>
      <c r="I209" s="629">
        <v>157</v>
      </c>
      <c r="J209" s="629">
        <v>3</v>
      </c>
      <c r="K209" s="629">
        <v>471</v>
      </c>
      <c r="L209" s="629">
        <v>1</v>
      </c>
      <c r="M209" s="629">
        <v>157</v>
      </c>
      <c r="N209" s="629">
        <v>1</v>
      </c>
      <c r="O209" s="629">
        <v>158</v>
      </c>
      <c r="P209" s="642">
        <v>0.3354564755838641</v>
      </c>
      <c r="Q209" s="630">
        <v>158</v>
      </c>
    </row>
    <row r="210" spans="1:17" ht="14.4" customHeight="1" x14ac:dyDescent="0.3">
      <c r="A210" s="625" t="s">
        <v>6823</v>
      </c>
      <c r="B210" s="626" t="s">
        <v>6824</v>
      </c>
      <c r="C210" s="626" t="s">
        <v>5462</v>
      </c>
      <c r="D210" s="626" t="s">
        <v>6896</v>
      </c>
      <c r="E210" s="626" t="s">
        <v>6897</v>
      </c>
      <c r="F210" s="629"/>
      <c r="G210" s="629"/>
      <c r="H210" s="629"/>
      <c r="I210" s="629"/>
      <c r="J210" s="629">
        <v>1</v>
      </c>
      <c r="K210" s="629">
        <v>149</v>
      </c>
      <c r="L210" s="629"/>
      <c r="M210" s="629">
        <v>149</v>
      </c>
      <c r="N210" s="629">
        <v>1</v>
      </c>
      <c r="O210" s="629">
        <v>150</v>
      </c>
      <c r="P210" s="642"/>
      <c r="Q210" s="630">
        <v>150</v>
      </c>
    </row>
    <row r="211" spans="1:17" ht="14.4" customHeight="1" x14ac:dyDescent="0.3">
      <c r="A211" s="625" t="s">
        <v>6823</v>
      </c>
      <c r="B211" s="626" t="s">
        <v>6824</v>
      </c>
      <c r="C211" s="626" t="s">
        <v>5462</v>
      </c>
      <c r="D211" s="626" t="s">
        <v>6898</v>
      </c>
      <c r="E211" s="626" t="s">
        <v>6899</v>
      </c>
      <c r="F211" s="629"/>
      <c r="G211" s="629"/>
      <c r="H211" s="629"/>
      <c r="I211" s="629"/>
      <c r="J211" s="629">
        <v>1</v>
      </c>
      <c r="K211" s="629">
        <v>181</v>
      </c>
      <c r="L211" s="629"/>
      <c r="M211" s="629">
        <v>181</v>
      </c>
      <c r="N211" s="629"/>
      <c r="O211" s="629"/>
      <c r="P211" s="642"/>
      <c r="Q211" s="630"/>
    </row>
    <row r="212" spans="1:17" ht="14.4" customHeight="1" x14ac:dyDescent="0.3">
      <c r="A212" s="625" t="s">
        <v>6823</v>
      </c>
      <c r="B212" s="626" t="s">
        <v>6824</v>
      </c>
      <c r="C212" s="626" t="s">
        <v>5462</v>
      </c>
      <c r="D212" s="626" t="s">
        <v>6900</v>
      </c>
      <c r="E212" s="626" t="s">
        <v>6901</v>
      </c>
      <c r="F212" s="629"/>
      <c r="G212" s="629"/>
      <c r="H212" s="629"/>
      <c r="I212" s="629"/>
      <c r="J212" s="629">
        <v>1</v>
      </c>
      <c r="K212" s="629">
        <v>124</v>
      </c>
      <c r="L212" s="629"/>
      <c r="M212" s="629">
        <v>124</v>
      </c>
      <c r="N212" s="629">
        <v>4</v>
      </c>
      <c r="O212" s="629">
        <v>496</v>
      </c>
      <c r="P212" s="642"/>
      <c r="Q212" s="630">
        <v>124</v>
      </c>
    </row>
    <row r="213" spans="1:17" ht="14.4" customHeight="1" x14ac:dyDescent="0.3">
      <c r="A213" s="625" t="s">
        <v>6823</v>
      </c>
      <c r="B213" s="626" t="s">
        <v>6824</v>
      </c>
      <c r="C213" s="626" t="s">
        <v>5462</v>
      </c>
      <c r="D213" s="626" t="s">
        <v>6902</v>
      </c>
      <c r="E213" s="626" t="s">
        <v>6903</v>
      </c>
      <c r="F213" s="629"/>
      <c r="G213" s="629"/>
      <c r="H213" s="629"/>
      <c r="I213" s="629"/>
      <c r="J213" s="629">
        <v>1</v>
      </c>
      <c r="K213" s="629">
        <v>192</v>
      </c>
      <c r="L213" s="629"/>
      <c r="M213" s="629">
        <v>192</v>
      </c>
      <c r="N213" s="629"/>
      <c r="O213" s="629"/>
      <c r="P213" s="642"/>
      <c r="Q213" s="630"/>
    </row>
    <row r="214" spans="1:17" ht="14.4" customHeight="1" x14ac:dyDescent="0.3">
      <c r="A214" s="625" t="s">
        <v>6823</v>
      </c>
      <c r="B214" s="626" t="s">
        <v>6824</v>
      </c>
      <c r="C214" s="626" t="s">
        <v>5462</v>
      </c>
      <c r="D214" s="626" t="s">
        <v>6904</v>
      </c>
      <c r="E214" s="626" t="s">
        <v>6905</v>
      </c>
      <c r="F214" s="629">
        <v>1</v>
      </c>
      <c r="G214" s="629">
        <v>216</v>
      </c>
      <c r="H214" s="629">
        <v>1</v>
      </c>
      <c r="I214" s="629">
        <v>216</v>
      </c>
      <c r="J214" s="629">
        <v>2</v>
      </c>
      <c r="K214" s="629">
        <v>432</v>
      </c>
      <c r="L214" s="629">
        <v>2</v>
      </c>
      <c r="M214" s="629">
        <v>216</v>
      </c>
      <c r="N214" s="629">
        <v>14</v>
      </c>
      <c r="O214" s="629">
        <v>3038</v>
      </c>
      <c r="P214" s="642">
        <v>14.064814814814815</v>
      </c>
      <c r="Q214" s="630">
        <v>217</v>
      </c>
    </row>
    <row r="215" spans="1:17" ht="14.4" customHeight="1" x14ac:dyDescent="0.3">
      <c r="A215" s="625" t="s">
        <v>6823</v>
      </c>
      <c r="B215" s="626" t="s">
        <v>6824</v>
      </c>
      <c r="C215" s="626" t="s">
        <v>5462</v>
      </c>
      <c r="D215" s="626" t="s">
        <v>6906</v>
      </c>
      <c r="E215" s="626" t="s">
        <v>6907</v>
      </c>
      <c r="F215" s="629">
        <v>1</v>
      </c>
      <c r="G215" s="629">
        <v>216</v>
      </c>
      <c r="H215" s="629">
        <v>1</v>
      </c>
      <c r="I215" s="629">
        <v>216</v>
      </c>
      <c r="J215" s="629">
        <v>1</v>
      </c>
      <c r="K215" s="629">
        <v>216</v>
      </c>
      <c r="L215" s="629">
        <v>1</v>
      </c>
      <c r="M215" s="629">
        <v>216</v>
      </c>
      <c r="N215" s="629"/>
      <c r="O215" s="629"/>
      <c r="P215" s="642"/>
      <c r="Q215" s="630"/>
    </row>
    <row r="216" spans="1:17" ht="14.4" customHeight="1" x14ac:dyDescent="0.3">
      <c r="A216" s="625" t="s">
        <v>6823</v>
      </c>
      <c r="B216" s="626" t="s">
        <v>6824</v>
      </c>
      <c r="C216" s="626" t="s">
        <v>5462</v>
      </c>
      <c r="D216" s="626" t="s">
        <v>6908</v>
      </c>
      <c r="E216" s="626" t="s">
        <v>6909</v>
      </c>
      <c r="F216" s="629">
        <v>1909</v>
      </c>
      <c r="G216" s="629">
        <v>328348</v>
      </c>
      <c r="H216" s="629">
        <v>1</v>
      </c>
      <c r="I216" s="629">
        <v>172</v>
      </c>
      <c r="J216" s="629">
        <v>2159</v>
      </c>
      <c r="K216" s="629">
        <v>371348</v>
      </c>
      <c r="L216" s="629">
        <v>1.1309586170770036</v>
      </c>
      <c r="M216" s="629">
        <v>172</v>
      </c>
      <c r="N216" s="629">
        <v>1823</v>
      </c>
      <c r="O216" s="629">
        <v>315379</v>
      </c>
      <c r="P216" s="642">
        <v>0.96050227197972882</v>
      </c>
      <c r="Q216" s="630">
        <v>173</v>
      </c>
    </row>
    <row r="217" spans="1:17" ht="14.4" customHeight="1" x14ac:dyDescent="0.3">
      <c r="A217" s="625" t="s">
        <v>6823</v>
      </c>
      <c r="B217" s="626" t="s">
        <v>6824</v>
      </c>
      <c r="C217" s="626" t="s">
        <v>5462</v>
      </c>
      <c r="D217" s="626" t="s">
        <v>6910</v>
      </c>
      <c r="E217" s="626" t="s">
        <v>6911</v>
      </c>
      <c r="F217" s="629">
        <v>8</v>
      </c>
      <c r="G217" s="629">
        <v>1744</v>
      </c>
      <c r="H217" s="629">
        <v>1</v>
      </c>
      <c r="I217" s="629">
        <v>218</v>
      </c>
      <c r="J217" s="629">
        <v>1</v>
      </c>
      <c r="K217" s="629">
        <v>218</v>
      </c>
      <c r="L217" s="629">
        <v>0.125</v>
      </c>
      <c r="M217" s="629">
        <v>218</v>
      </c>
      <c r="N217" s="629">
        <v>6</v>
      </c>
      <c r="O217" s="629">
        <v>1314</v>
      </c>
      <c r="P217" s="642">
        <v>0.75344036697247707</v>
      </c>
      <c r="Q217" s="630">
        <v>219</v>
      </c>
    </row>
    <row r="218" spans="1:17" ht="14.4" customHeight="1" x14ac:dyDescent="0.3">
      <c r="A218" s="625" t="s">
        <v>6823</v>
      </c>
      <c r="B218" s="626" t="s">
        <v>6824</v>
      </c>
      <c r="C218" s="626" t="s">
        <v>5462</v>
      </c>
      <c r="D218" s="626" t="s">
        <v>6912</v>
      </c>
      <c r="E218" s="626" t="s">
        <v>6913</v>
      </c>
      <c r="F218" s="629"/>
      <c r="G218" s="629"/>
      <c r="H218" s="629"/>
      <c r="I218" s="629"/>
      <c r="J218" s="629">
        <v>1</v>
      </c>
      <c r="K218" s="629">
        <v>414</v>
      </c>
      <c r="L218" s="629"/>
      <c r="M218" s="629">
        <v>414</v>
      </c>
      <c r="N218" s="629">
        <v>4</v>
      </c>
      <c r="O218" s="629">
        <v>1660</v>
      </c>
      <c r="P218" s="642"/>
      <c r="Q218" s="630">
        <v>415</v>
      </c>
    </row>
    <row r="219" spans="1:17" ht="14.4" customHeight="1" x14ac:dyDescent="0.3">
      <c r="A219" s="625" t="s">
        <v>6823</v>
      </c>
      <c r="B219" s="626" t="s">
        <v>6824</v>
      </c>
      <c r="C219" s="626" t="s">
        <v>5462</v>
      </c>
      <c r="D219" s="626" t="s">
        <v>6914</v>
      </c>
      <c r="E219" s="626" t="s">
        <v>6915</v>
      </c>
      <c r="F219" s="629"/>
      <c r="G219" s="629"/>
      <c r="H219" s="629"/>
      <c r="I219" s="629"/>
      <c r="J219" s="629"/>
      <c r="K219" s="629"/>
      <c r="L219" s="629"/>
      <c r="M219" s="629"/>
      <c r="N219" s="629">
        <v>1</v>
      </c>
      <c r="O219" s="629">
        <v>425</v>
      </c>
      <c r="P219" s="642"/>
      <c r="Q219" s="630">
        <v>425</v>
      </c>
    </row>
    <row r="220" spans="1:17" ht="14.4" customHeight="1" x14ac:dyDescent="0.3">
      <c r="A220" s="625" t="s">
        <v>6823</v>
      </c>
      <c r="B220" s="626" t="s">
        <v>6824</v>
      </c>
      <c r="C220" s="626" t="s">
        <v>5462</v>
      </c>
      <c r="D220" s="626" t="s">
        <v>6507</v>
      </c>
      <c r="E220" s="626" t="s">
        <v>6508</v>
      </c>
      <c r="F220" s="629"/>
      <c r="G220" s="629"/>
      <c r="H220" s="629"/>
      <c r="I220" s="629"/>
      <c r="J220" s="629">
        <v>1</v>
      </c>
      <c r="K220" s="629">
        <v>256</v>
      </c>
      <c r="L220" s="629"/>
      <c r="M220" s="629">
        <v>256</v>
      </c>
      <c r="N220" s="629">
        <v>1</v>
      </c>
      <c r="O220" s="629">
        <v>257</v>
      </c>
      <c r="P220" s="642"/>
      <c r="Q220" s="630">
        <v>257</v>
      </c>
    </row>
    <row r="221" spans="1:17" ht="14.4" customHeight="1" x14ac:dyDescent="0.3">
      <c r="A221" s="625" t="s">
        <v>6823</v>
      </c>
      <c r="B221" s="626" t="s">
        <v>6824</v>
      </c>
      <c r="C221" s="626" t="s">
        <v>5462</v>
      </c>
      <c r="D221" s="626" t="s">
        <v>6533</v>
      </c>
      <c r="E221" s="626" t="s">
        <v>6534</v>
      </c>
      <c r="F221" s="629"/>
      <c r="G221" s="629"/>
      <c r="H221" s="629"/>
      <c r="I221" s="629"/>
      <c r="J221" s="629">
        <v>8</v>
      </c>
      <c r="K221" s="629">
        <v>1576</v>
      </c>
      <c r="L221" s="629"/>
      <c r="M221" s="629">
        <v>197</v>
      </c>
      <c r="N221" s="629">
        <v>1</v>
      </c>
      <c r="O221" s="629">
        <v>198</v>
      </c>
      <c r="P221" s="642"/>
      <c r="Q221" s="630">
        <v>198</v>
      </c>
    </row>
    <row r="222" spans="1:17" ht="14.4" customHeight="1" x14ac:dyDescent="0.3">
      <c r="A222" s="625" t="s">
        <v>6823</v>
      </c>
      <c r="B222" s="626" t="s">
        <v>6824</v>
      </c>
      <c r="C222" s="626" t="s">
        <v>5462</v>
      </c>
      <c r="D222" s="626" t="s">
        <v>6916</v>
      </c>
      <c r="E222" s="626" t="s">
        <v>6917</v>
      </c>
      <c r="F222" s="629"/>
      <c r="G222" s="629"/>
      <c r="H222" s="629"/>
      <c r="I222" s="629"/>
      <c r="J222" s="629">
        <v>1</v>
      </c>
      <c r="K222" s="629">
        <v>325</v>
      </c>
      <c r="L222" s="629"/>
      <c r="M222" s="629">
        <v>325</v>
      </c>
      <c r="N222" s="629">
        <v>3</v>
      </c>
      <c r="O222" s="629">
        <v>978</v>
      </c>
      <c r="P222" s="642"/>
      <c r="Q222" s="630">
        <v>326</v>
      </c>
    </row>
    <row r="223" spans="1:17" ht="14.4" customHeight="1" x14ac:dyDescent="0.3">
      <c r="A223" s="625" t="s">
        <v>6823</v>
      </c>
      <c r="B223" s="626" t="s">
        <v>6824</v>
      </c>
      <c r="C223" s="626" t="s">
        <v>5462</v>
      </c>
      <c r="D223" s="626" t="s">
        <v>6918</v>
      </c>
      <c r="E223" s="626" t="s">
        <v>6919</v>
      </c>
      <c r="F223" s="629"/>
      <c r="G223" s="629"/>
      <c r="H223" s="629"/>
      <c r="I223" s="629"/>
      <c r="J223" s="629">
        <v>1</v>
      </c>
      <c r="K223" s="629">
        <v>4122</v>
      </c>
      <c r="L223" s="629"/>
      <c r="M223" s="629">
        <v>4122</v>
      </c>
      <c r="N223" s="629">
        <v>2</v>
      </c>
      <c r="O223" s="629">
        <v>8254</v>
      </c>
      <c r="P223" s="642"/>
      <c r="Q223" s="630">
        <v>4127</v>
      </c>
    </row>
    <row r="224" spans="1:17" ht="14.4" customHeight="1" x14ac:dyDescent="0.3">
      <c r="A224" s="625" t="s">
        <v>6823</v>
      </c>
      <c r="B224" s="626" t="s">
        <v>6824</v>
      </c>
      <c r="C224" s="626" t="s">
        <v>5462</v>
      </c>
      <c r="D224" s="626" t="s">
        <v>6920</v>
      </c>
      <c r="E224" s="626" t="s">
        <v>6921</v>
      </c>
      <c r="F224" s="629"/>
      <c r="G224" s="629"/>
      <c r="H224" s="629"/>
      <c r="I224" s="629"/>
      <c r="J224" s="629"/>
      <c r="K224" s="629"/>
      <c r="L224" s="629"/>
      <c r="M224" s="629"/>
      <c r="N224" s="629">
        <v>3</v>
      </c>
      <c r="O224" s="629">
        <v>6228</v>
      </c>
      <c r="P224" s="642"/>
      <c r="Q224" s="630">
        <v>2076</v>
      </c>
    </row>
    <row r="225" spans="1:17" ht="14.4" customHeight="1" x14ac:dyDescent="0.3">
      <c r="A225" s="625" t="s">
        <v>6823</v>
      </c>
      <c r="B225" s="626" t="s">
        <v>6824</v>
      </c>
      <c r="C225" s="626" t="s">
        <v>5462</v>
      </c>
      <c r="D225" s="626" t="s">
        <v>6922</v>
      </c>
      <c r="E225" s="626" t="s">
        <v>6923</v>
      </c>
      <c r="F225" s="629"/>
      <c r="G225" s="629"/>
      <c r="H225" s="629"/>
      <c r="I225" s="629"/>
      <c r="J225" s="629">
        <v>2</v>
      </c>
      <c r="K225" s="629">
        <v>30080</v>
      </c>
      <c r="L225" s="629"/>
      <c r="M225" s="629">
        <v>15040</v>
      </c>
      <c r="N225" s="629">
        <v>2</v>
      </c>
      <c r="O225" s="629">
        <v>30098</v>
      </c>
      <c r="P225" s="642"/>
      <c r="Q225" s="630">
        <v>15049</v>
      </c>
    </row>
    <row r="226" spans="1:17" ht="14.4" customHeight="1" x14ac:dyDescent="0.3">
      <c r="A226" s="625" t="s">
        <v>6823</v>
      </c>
      <c r="B226" s="626" t="s">
        <v>6824</v>
      </c>
      <c r="C226" s="626" t="s">
        <v>5462</v>
      </c>
      <c r="D226" s="626" t="s">
        <v>6924</v>
      </c>
      <c r="E226" s="626" t="s">
        <v>6925</v>
      </c>
      <c r="F226" s="629"/>
      <c r="G226" s="629"/>
      <c r="H226" s="629"/>
      <c r="I226" s="629"/>
      <c r="J226" s="629">
        <v>6</v>
      </c>
      <c r="K226" s="629">
        <v>50268</v>
      </c>
      <c r="L226" s="629"/>
      <c r="M226" s="629">
        <v>8378</v>
      </c>
      <c r="N226" s="629">
        <v>10</v>
      </c>
      <c r="O226" s="629">
        <v>83840</v>
      </c>
      <c r="P226" s="642"/>
      <c r="Q226" s="630">
        <v>8384</v>
      </c>
    </row>
    <row r="227" spans="1:17" ht="14.4" customHeight="1" x14ac:dyDescent="0.3">
      <c r="A227" s="625" t="s">
        <v>6823</v>
      </c>
      <c r="B227" s="626" t="s">
        <v>6824</v>
      </c>
      <c r="C227" s="626" t="s">
        <v>5462</v>
      </c>
      <c r="D227" s="626" t="s">
        <v>6926</v>
      </c>
      <c r="E227" s="626" t="s">
        <v>6927</v>
      </c>
      <c r="F227" s="629"/>
      <c r="G227" s="629"/>
      <c r="H227" s="629"/>
      <c r="I227" s="629"/>
      <c r="J227" s="629">
        <v>8</v>
      </c>
      <c r="K227" s="629">
        <v>14896</v>
      </c>
      <c r="L227" s="629"/>
      <c r="M227" s="629">
        <v>1862</v>
      </c>
      <c r="N227" s="629">
        <v>12</v>
      </c>
      <c r="O227" s="629">
        <v>22368</v>
      </c>
      <c r="P227" s="642"/>
      <c r="Q227" s="630">
        <v>1864</v>
      </c>
    </row>
    <row r="228" spans="1:17" ht="14.4" customHeight="1" x14ac:dyDescent="0.3">
      <c r="A228" s="625" t="s">
        <v>6823</v>
      </c>
      <c r="B228" s="626" t="s">
        <v>6824</v>
      </c>
      <c r="C228" s="626" t="s">
        <v>5462</v>
      </c>
      <c r="D228" s="626" t="s">
        <v>6928</v>
      </c>
      <c r="E228" s="626" t="s">
        <v>6927</v>
      </c>
      <c r="F228" s="629"/>
      <c r="G228" s="629"/>
      <c r="H228" s="629"/>
      <c r="I228" s="629"/>
      <c r="J228" s="629">
        <v>8</v>
      </c>
      <c r="K228" s="629">
        <v>30488</v>
      </c>
      <c r="L228" s="629"/>
      <c r="M228" s="629">
        <v>3811</v>
      </c>
      <c r="N228" s="629">
        <v>10</v>
      </c>
      <c r="O228" s="629">
        <v>38150</v>
      </c>
      <c r="P228" s="642"/>
      <c r="Q228" s="630">
        <v>3815</v>
      </c>
    </row>
    <row r="229" spans="1:17" ht="14.4" customHeight="1" x14ac:dyDescent="0.3">
      <c r="A229" s="625" t="s">
        <v>6823</v>
      </c>
      <c r="B229" s="626" t="s">
        <v>6824</v>
      </c>
      <c r="C229" s="626" t="s">
        <v>5462</v>
      </c>
      <c r="D229" s="626" t="s">
        <v>6929</v>
      </c>
      <c r="E229" s="626" t="s">
        <v>6930</v>
      </c>
      <c r="F229" s="629"/>
      <c r="G229" s="629"/>
      <c r="H229" s="629"/>
      <c r="I229" s="629"/>
      <c r="J229" s="629">
        <v>1</v>
      </c>
      <c r="K229" s="629">
        <v>558</v>
      </c>
      <c r="L229" s="629"/>
      <c r="M229" s="629">
        <v>558</v>
      </c>
      <c r="N229" s="629"/>
      <c r="O229" s="629"/>
      <c r="P229" s="642"/>
      <c r="Q229" s="630"/>
    </row>
    <row r="230" spans="1:17" ht="14.4" customHeight="1" x14ac:dyDescent="0.3">
      <c r="A230" s="625" t="s">
        <v>6823</v>
      </c>
      <c r="B230" s="626" t="s">
        <v>6824</v>
      </c>
      <c r="C230" s="626" t="s">
        <v>5462</v>
      </c>
      <c r="D230" s="626" t="s">
        <v>6931</v>
      </c>
      <c r="E230" s="626" t="s">
        <v>6932</v>
      </c>
      <c r="F230" s="629"/>
      <c r="G230" s="629"/>
      <c r="H230" s="629"/>
      <c r="I230" s="629"/>
      <c r="J230" s="629">
        <v>2</v>
      </c>
      <c r="K230" s="629">
        <v>15656</v>
      </c>
      <c r="L230" s="629"/>
      <c r="M230" s="629">
        <v>7828</v>
      </c>
      <c r="N230" s="629">
        <v>3</v>
      </c>
      <c r="O230" s="629">
        <v>23505</v>
      </c>
      <c r="P230" s="642"/>
      <c r="Q230" s="630">
        <v>7835</v>
      </c>
    </row>
    <row r="231" spans="1:17" ht="14.4" customHeight="1" x14ac:dyDescent="0.3">
      <c r="A231" s="625" t="s">
        <v>6823</v>
      </c>
      <c r="B231" s="626" t="s">
        <v>6824</v>
      </c>
      <c r="C231" s="626" t="s">
        <v>5462</v>
      </c>
      <c r="D231" s="626" t="s">
        <v>6933</v>
      </c>
      <c r="E231" s="626" t="s">
        <v>6934</v>
      </c>
      <c r="F231" s="629">
        <v>20</v>
      </c>
      <c r="G231" s="629">
        <v>42280</v>
      </c>
      <c r="H231" s="629">
        <v>1</v>
      </c>
      <c r="I231" s="629">
        <v>2114</v>
      </c>
      <c r="J231" s="629">
        <v>30</v>
      </c>
      <c r="K231" s="629">
        <v>63480</v>
      </c>
      <c r="L231" s="629">
        <v>1.5014191106906338</v>
      </c>
      <c r="M231" s="629">
        <v>2116</v>
      </c>
      <c r="N231" s="629">
        <v>22</v>
      </c>
      <c r="O231" s="629">
        <v>46596</v>
      </c>
      <c r="P231" s="642">
        <v>1.1020813623462631</v>
      </c>
      <c r="Q231" s="630">
        <v>2118</v>
      </c>
    </row>
    <row r="232" spans="1:17" ht="14.4" customHeight="1" x14ac:dyDescent="0.3">
      <c r="A232" s="625" t="s">
        <v>6823</v>
      </c>
      <c r="B232" s="626" t="s">
        <v>6824</v>
      </c>
      <c r="C232" s="626" t="s">
        <v>5462</v>
      </c>
      <c r="D232" s="626" t="s">
        <v>6935</v>
      </c>
      <c r="E232" s="626" t="s">
        <v>6936</v>
      </c>
      <c r="F232" s="629">
        <v>14</v>
      </c>
      <c r="G232" s="629">
        <v>14588</v>
      </c>
      <c r="H232" s="629">
        <v>1</v>
      </c>
      <c r="I232" s="629">
        <v>1042</v>
      </c>
      <c r="J232" s="629"/>
      <c r="K232" s="629"/>
      <c r="L232" s="629"/>
      <c r="M232" s="629"/>
      <c r="N232" s="629"/>
      <c r="O232" s="629"/>
      <c r="P232" s="642"/>
      <c r="Q232" s="630"/>
    </row>
    <row r="233" spans="1:17" ht="14.4" customHeight="1" x14ac:dyDescent="0.3">
      <c r="A233" s="625" t="s">
        <v>6823</v>
      </c>
      <c r="B233" s="626" t="s">
        <v>6824</v>
      </c>
      <c r="C233" s="626" t="s">
        <v>5462</v>
      </c>
      <c r="D233" s="626" t="s">
        <v>6937</v>
      </c>
      <c r="E233" s="626" t="s">
        <v>6938</v>
      </c>
      <c r="F233" s="629">
        <v>16</v>
      </c>
      <c r="G233" s="629">
        <v>31872</v>
      </c>
      <c r="H233" s="629">
        <v>1</v>
      </c>
      <c r="I233" s="629">
        <v>1992</v>
      </c>
      <c r="J233" s="629">
        <v>24</v>
      </c>
      <c r="K233" s="629">
        <v>47856</v>
      </c>
      <c r="L233" s="629">
        <v>1.5015060240963856</v>
      </c>
      <c r="M233" s="629">
        <v>1994</v>
      </c>
      <c r="N233" s="629">
        <v>24</v>
      </c>
      <c r="O233" s="629">
        <v>47904</v>
      </c>
      <c r="P233" s="642">
        <v>1.5030120481927711</v>
      </c>
      <c r="Q233" s="630">
        <v>1996</v>
      </c>
    </row>
    <row r="234" spans="1:17" ht="14.4" customHeight="1" x14ac:dyDescent="0.3">
      <c r="A234" s="625" t="s">
        <v>6823</v>
      </c>
      <c r="B234" s="626" t="s">
        <v>6824</v>
      </c>
      <c r="C234" s="626" t="s">
        <v>5462</v>
      </c>
      <c r="D234" s="626" t="s">
        <v>6939</v>
      </c>
      <c r="E234" s="626" t="s">
        <v>6940</v>
      </c>
      <c r="F234" s="629">
        <v>3</v>
      </c>
      <c r="G234" s="629">
        <v>3822</v>
      </c>
      <c r="H234" s="629">
        <v>1</v>
      </c>
      <c r="I234" s="629">
        <v>1274</v>
      </c>
      <c r="J234" s="629">
        <v>1</v>
      </c>
      <c r="K234" s="629">
        <v>1276</v>
      </c>
      <c r="L234" s="629">
        <v>0.33385661957090529</v>
      </c>
      <c r="M234" s="629">
        <v>1276</v>
      </c>
      <c r="N234" s="629">
        <v>4</v>
      </c>
      <c r="O234" s="629">
        <v>5108</v>
      </c>
      <c r="P234" s="642">
        <v>1.336473050758765</v>
      </c>
      <c r="Q234" s="630">
        <v>1277</v>
      </c>
    </row>
    <row r="235" spans="1:17" ht="14.4" customHeight="1" x14ac:dyDescent="0.3">
      <c r="A235" s="625" t="s">
        <v>6823</v>
      </c>
      <c r="B235" s="626" t="s">
        <v>6824</v>
      </c>
      <c r="C235" s="626" t="s">
        <v>5462</v>
      </c>
      <c r="D235" s="626" t="s">
        <v>6941</v>
      </c>
      <c r="E235" s="626" t="s">
        <v>6942</v>
      </c>
      <c r="F235" s="629">
        <v>2</v>
      </c>
      <c r="G235" s="629">
        <v>2324</v>
      </c>
      <c r="H235" s="629">
        <v>1</v>
      </c>
      <c r="I235" s="629">
        <v>1162</v>
      </c>
      <c r="J235" s="629">
        <v>1</v>
      </c>
      <c r="K235" s="629">
        <v>1163</v>
      </c>
      <c r="L235" s="629">
        <v>0.50043029259896732</v>
      </c>
      <c r="M235" s="629">
        <v>1163</v>
      </c>
      <c r="N235" s="629">
        <v>3</v>
      </c>
      <c r="O235" s="629">
        <v>3492</v>
      </c>
      <c r="P235" s="642">
        <v>1.5025817555938037</v>
      </c>
      <c r="Q235" s="630">
        <v>1164</v>
      </c>
    </row>
    <row r="236" spans="1:17" ht="14.4" customHeight="1" x14ac:dyDescent="0.3">
      <c r="A236" s="625" t="s">
        <v>6823</v>
      </c>
      <c r="B236" s="626" t="s">
        <v>6824</v>
      </c>
      <c r="C236" s="626" t="s">
        <v>5462</v>
      </c>
      <c r="D236" s="626" t="s">
        <v>6943</v>
      </c>
      <c r="E236" s="626" t="s">
        <v>6944</v>
      </c>
      <c r="F236" s="629">
        <v>1</v>
      </c>
      <c r="G236" s="629">
        <v>5063</v>
      </c>
      <c r="H236" s="629">
        <v>1</v>
      </c>
      <c r="I236" s="629">
        <v>5063</v>
      </c>
      <c r="J236" s="629"/>
      <c r="K236" s="629"/>
      <c r="L236" s="629"/>
      <c r="M236" s="629"/>
      <c r="N236" s="629">
        <v>1</v>
      </c>
      <c r="O236" s="629">
        <v>5068</v>
      </c>
      <c r="P236" s="642">
        <v>1.000987556784515</v>
      </c>
      <c r="Q236" s="630">
        <v>5068</v>
      </c>
    </row>
    <row r="237" spans="1:17" ht="14.4" customHeight="1" x14ac:dyDescent="0.3">
      <c r="A237" s="625" t="s">
        <v>6823</v>
      </c>
      <c r="B237" s="626" t="s">
        <v>6824</v>
      </c>
      <c r="C237" s="626" t="s">
        <v>5462</v>
      </c>
      <c r="D237" s="626" t="s">
        <v>6945</v>
      </c>
      <c r="E237" s="626" t="s">
        <v>6946</v>
      </c>
      <c r="F237" s="629"/>
      <c r="G237" s="629"/>
      <c r="H237" s="629"/>
      <c r="I237" s="629"/>
      <c r="J237" s="629">
        <v>1</v>
      </c>
      <c r="K237" s="629">
        <v>5177</v>
      </c>
      <c r="L237" s="629"/>
      <c r="M237" s="629">
        <v>5177</v>
      </c>
      <c r="N237" s="629"/>
      <c r="O237" s="629"/>
      <c r="P237" s="642"/>
      <c r="Q237" s="630"/>
    </row>
    <row r="238" spans="1:17" ht="14.4" customHeight="1" x14ac:dyDescent="0.3">
      <c r="A238" s="625" t="s">
        <v>6823</v>
      </c>
      <c r="B238" s="626" t="s">
        <v>6824</v>
      </c>
      <c r="C238" s="626" t="s">
        <v>5462</v>
      </c>
      <c r="D238" s="626" t="s">
        <v>6947</v>
      </c>
      <c r="E238" s="626" t="s">
        <v>6948</v>
      </c>
      <c r="F238" s="629"/>
      <c r="G238" s="629"/>
      <c r="H238" s="629"/>
      <c r="I238" s="629"/>
      <c r="J238" s="629">
        <v>1</v>
      </c>
      <c r="K238" s="629">
        <v>7669</v>
      </c>
      <c r="L238" s="629"/>
      <c r="M238" s="629">
        <v>7669</v>
      </c>
      <c r="N238" s="629">
        <v>2</v>
      </c>
      <c r="O238" s="629">
        <v>15346</v>
      </c>
      <c r="P238" s="642"/>
      <c r="Q238" s="630">
        <v>7673</v>
      </c>
    </row>
    <row r="239" spans="1:17" ht="14.4" customHeight="1" x14ac:dyDescent="0.3">
      <c r="A239" s="625" t="s">
        <v>6823</v>
      </c>
      <c r="B239" s="626" t="s">
        <v>6824</v>
      </c>
      <c r="C239" s="626" t="s">
        <v>5462</v>
      </c>
      <c r="D239" s="626" t="s">
        <v>6949</v>
      </c>
      <c r="E239" s="626" t="s">
        <v>6950</v>
      </c>
      <c r="F239" s="629">
        <v>1</v>
      </c>
      <c r="G239" s="629">
        <v>5503</v>
      </c>
      <c r="H239" s="629">
        <v>1</v>
      </c>
      <c r="I239" s="629">
        <v>5503</v>
      </c>
      <c r="J239" s="629"/>
      <c r="K239" s="629"/>
      <c r="L239" s="629"/>
      <c r="M239" s="629"/>
      <c r="N239" s="629"/>
      <c r="O239" s="629"/>
      <c r="P239" s="642"/>
      <c r="Q239" s="630"/>
    </row>
    <row r="240" spans="1:17" ht="14.4" customHeight="1" x14ac:dyDescent="0.3">
      <c r="A240" s="625" t="s">
        <v>6823</v>
      </c>
      <c r="B240" s="626" t="s">
        <v>6824</v>
      </c>
      <c r="C240" s="626" t="s">
        <v>5462</v>
      </c>
      <c r="D240" s="626" t="s">
        <v>6951</v>
      </c>
      <c r="E240" s="626" t="s">
        <v>6952</v>
      </c>
      <c r="F240" s="629"/>
      <c r="G240" s="629"/>
      <c r="H240" s="629"/>
      <c r="I240" s="629"/>
      <c r="J240" s="629">
        <v>2</v>
      </c>
      <c r="K240" s="629">
        <v>5382</v>
      </c>
      <c r="L240" s="629"/>
      <c r="M240" s="629">
        <v>2691</v>
      </c>
      <c r="N240" s="629">
        <v>1</v>
      </c>
      <c r="O240" s="629">
        <v>2692</v>
      </c>
      <c r="P240" s="642"/>
      <c r="Q240" s="630">
        <v>2692</v>
      </c>
    </row>
    <row r="241" spans="1:17" ht="14.4" customHeight="1" x14ac:dyDescent="0.3">
      <c r="A241" s="625" t="s">
        <v>6953</v>
      </c>
      <c r="B241" s="626" t="s">
        <v>6954</v>
      </c>
      <c r="C241" s="626" t="s">
        <v>5462</v>
      </c>
      <c r="D241" s="626" t="s">
        <v>6955</v>
      </c>
      <c r="E241" s="626" t="s">
        <v>6956</v>
      </c>
      <c r="F241" s="629">
        <v>31</v>
      </c>
      <c r="G241" s="629">
        <v>8029</v>
      </c>
      <c r="H241" s="629">
        <v>1</v>
      </c>
      <c r="I241" s="629">
        <v>259</v>
      </c>
      <c r="J241" s="629">
        <v>55</v>
      </c>
      <c r="K241" s="629">
        <v>14355</v>
      </c>
      <c r="L241" s="629">
        <v>1.7878938846680783</v>
      </c>
      <c r="M241" s="629">
        <v>261</v>
      </c>
      <c r="N241" s="629">
        <v>94</v>
      </c>
      <c r="O241" s="629">
        <v>24628</v>
      </c>
      <c r="P241" s="642">
        <v>3.0673807448000998</v>
      </c>
      <c r="Q241" s="630">
        <v>262</v>
      </c>
    </row>
    <row r="242" spans="1:17" ht="14.4" customHeight="1" x14ac:dyDescent="0.3">
      <c r="A242" s="625" t="s">
        <v>6953</v>
      </c>
      <c r="B242" s="626" t="s">
        <v>6954</v>
      </c>
      <c r="C242" s="626" t="s">
        <v>5462</v>
      </c>
      <c r="D242" s="626" t="s">
        <v>6957</v>
      </c>
      <c r="E242" s="626" t="s">
        <v>6958</v>
      </c>
      <c r="F242" s="629">
        <v>303</v>
      </c>
      <c r="G242" s="629">
        <v>48177</v>
      </c>
      <c r="H242" s="629">
        <v>1</v>
      </c>
      <c r="I242" s="629">
        <v>159</v>
      </c>
      <c r="J242" s="629">
        <v>355</v>
      </c>
      <c r="K242" s="629">
        <v>56445</v>
      </c>
      <c r="L242" s="629">
        <v>1.1716171617161717</v>
      </c>
      <c r="M242" s="629">
        <v>159</v>
      </c>
      <c r="N242" s="629">
        <v>313</v>
      </c>
      <c r="O242" s="629">
        <v>50080</v>
      </c>
      <c r="P242" s="642">
        <v>1.0395001764327376</v>
      </c>
      <c r="Q242" s="630">
        <v>160</v>
      </c>
    </row>
    <row r="243" spans="1:17" ht="14.4" customHeight="1" x14ac:dyDescent="0.3">
      <c r="A243" s="625" t="s">
        <v>6953</v>
      </c>
      <c r="B243" s="626" t="s">
        <v>6954</v>
      </c>
      <c r="C243" s="626" t="s">
        <v>5462</v>
      </c>
      <c r="D243" s="626" t="s">
        <v>6959</v>
      </c>
      <c r="E243" s="626" t="s">
        <v>6960</v>
      </c>
      <c r="F243" s="629"/>
      <c r="G243" s="629"/>
      <c r="H243" s="629"/>
      <c r="I243" s="629"/>
      <c r="J243" s="629">
        <v>1</v>
      </c>
      <c r="K243" s="629">
        <v>143</v>
      </c>
      <c r="L243" s="629"/>
      <c r="M243" s="629">
        <v>143</v>
      </c>
      <c r="N243" s="629"/>
      <c r="O243" s="629"/>
      <c r="P243" s="642"/>
      <c r="Q243" s="630"/>
    </row>
    <row r="244" spans="1:17" ht="14.4" customHeight="1" x14ac:dyDescent="0.3">
      <c r="A244" s="625" t="s">
        <v>6953</v>
      </c>
      <c r="B244" s="626" t="s">
        <v>6954</v>
      </c>
      <c r="C244" s="626" t="s">
        <v>5462</v>
      </c>
      <c r="D244" s="626" t="s">
        <v>6961</v>
      </c>
      <c r="E244" s="626" t="s">
        <v>6962</v>
      </c>
      <c r="F244" s="629">
        <v>1222</v>
      </c>
      <c r="G244" s="629">
        <v>85540</v>
      </c>
      <c r="H244" s="629">
        <v>1</v>
      </c>
      <c r="I244" s="629">
        <v>70</v>
      </c>
      <c r="J244" s="629">
        <v>1452</v>
      </c>
      <c r="K244" s="629">
        <v>101640</v>
      </c>
      <c r="L244" s="629">
        <v>1.1882160392798691</v>
      </c>
      <c r="M244" s="629">
        <v>70</v>
      </c>
      <c r="N244" s="629">
        <v>1198</v>
      </c>
      <c r="O244" s="629">
        <v>83860</v>
      </c>
      <c r="P244" s="642">
        <v>0.98036006546644849</v>
      </c>
      <c r="Q244" s="630">
        <v>70</v>
      </c>
    </row>
    <row r="245" spans="1:17" ht="14.4" customHeight="1" x14ac:dyDescent="0.3">
      <c r="A245" s="625" t="s">
        <v>6953</v>
      </c>
      <c r="B245" s="626" t="s">
        <v>6954</v>
      </c>
      <c r="C245" s="626" t="s">
        <v>5462</v>
      </c>
      <c r="D245" s="626" t="s">
        <v>6963</v>
      </c>
      <c r="E245" s="626" t="s">
        <v>6962</v>
      </c>
      <c r="F245" s="629">
        <v>682</v>
      </c>
      <c r="G245" s="629">
        <v>137764</v>
      </c>
      <c r="H245" s="629">
        <v>1</v>
      </c>
      <c r="I245" s="629">
        <v>202</v>
      </c>
      <c r="J245" s="629">
        <v>570</v>
      </c>
      <c r="K245" s="629">
        <v>115140</v>
      </c>
      <c r="L245" s="629">
        <v>0.83577712609970678</v>
      </c>
      <c r="M245" s="629">
        <v>202</v>
      </c>
      <c r="N245" s="629">
        <v>654</v>
      </c>
      <c r="O245" s="629">
        <v>132762</v>
      </c>
      <c r="P245" s="642">
        <v>0.96369153044336697</v>
      </c>
      <c r="Q245" s="630">
        <v>203</v>
      </c>
    </row>
    <row r="246" spans="1:17" ht="14.4" customHeight="1" x14ac:dyDescent="0.3">
      <c r="A246" s="625" t="s">
        <v>6953</v>
      </c>
      <c r="B246" s="626" t="s">
        <v>6954</v>
      </c>
      <c r="C246" s="626" t="s">
        <v>5462</v>
      </c>
      <c r="D246" s="626" t="s">
        <v>6964</v>
      </c>
      <c r="E246" s="626" t="s">
        <v>6965</v>
      </c>
      <c r="F246" s="629">
        <v>365</v>
      </c>
      <c r="G246" s="629">
        <v>106215</v>
      </c>
      <c r="H246" s="629">
        <v>1</v>
      </c>
      <c r="I246" s="629">
        <v>291</v>
      </c>
      <c r="J246" s="629">
        <v>113</v>
      </c>
      <c r="K246" s="629">
        <v>32883</v>
      </c>
      <c r="L246" s="629">
        <v>0.30958904109589042</v>
      </c>
      <c r="M246" s="629">
        <v>291</v>
      </c>
      <c r="N246" s="629">
        <v>740</v>
      </c>
      <c r="O246" s="629">
        <v>216080</v>
      </c>
      <c r="P246" s="642">
        <v>2.0343642611683848</v>
      </c>
      <c r="Q246" s="630">
        <v>292</v>
      </c>
    </row>
    <row r="247" spans="1:17" ht="14.4" customHeight="1" x14ac:dyDescent="0.3">
      <c r="A247" s="625" t="s">
        <v>6953</v>
      </c>
      <c r="B247" s="626" t="s">
        <v>6954</v>
      </c>
      <c r="C247" s="626" t="s">
        <v>5462</v>
      </c>
      <c r="D247" s="626" t="s">
        <v>6966</v>
      </c>
      <c r="E247" s="626" t="s">
        <v>6967</v>
      </c>
      <c r="F247" s="629">
        <v>1</v>
      </c>
      <c r="G247" s="629">
        <v>213</v>
      </c>
      <c r="H247" s="629">
        <v>1</v>
      </c>
      <c r="I247" s="629">
        <v>213</v>
      </c>
      <c r="J247" s="629"/>
      <c r="K247" s="629"/>
      <c r="L247" s="629"/>
      <c r="M247" s="629"/>
      <c r="N247" s="629"/>
      <c r="O247" s="629"/>
      <c r="P247" s="642"/>
      <c r="Q247" s="630"/>
    </row>
    <row r="248" spans="1:17" ht="14.4" customHeight="1" x14ac:dyDescent="0.3">
      <c r="A248" s="625" t="s">
        <v>6953</v>
      </c>
      <c r="B248" s="626" t="s">
        <v>6954</v>
      </c>
      <c r="C248" s="626" t="s">
        <v>5462</v>
      </c>
      <c r="D248" s="626" t="s">
        <v>6968</v>
      </c>
      <c r="E248" s="626" t="s">
        <v>6969</v>
      </c>
      <c r="F248" s="629">
        <v>8</v>
      </c>
      <c r="G248" s="629">
        <v>856</v>
      </c>
      <c r="H248" s="629">
        <v>1</v>
      </c>
      <c r="I248" s="629">
        <v>107</v>
      </c>
      <c r="J248" s="629">
        <v>4</v>
      </c>
      <c r="K248" s="629">
        <v>428</v>
      </c>
      <c r="L248" s="629">
        <v>0.5</v>
      </c>
      <c r="M248" s="629">
        <v>107</v>
      </c>
      <c r="N248" s="629">
        <v>13</v>
      </c>
      <c r="O248" s="629">
        <v>1404</v>
      </c>
      <c r="P248" s="642">
        <v>1.6401869158878504</v>
      </c>
      <c r="Q248" s="630">
        <v>108</v>
      </c>
    </row>
    <row r="249" spans="1:17" ht="14.4" customHeight="1" x14ac:dyDescent="0.3">
      <c r="A249" s="625" t="s">
        <v>6953</v>
      </c>
      <c r="B249" s="626" t="s">
        <v>6954</v>
      </c>
      <c r="C249" s="626" t="s">
        <v>5462</v>
      </c>
      <c r="D249" s="626" t="s">
        <v>6970</v>
      </c>
      <c r="E249" s="626" t="s">
        <v>6971</v>
      </c>
      <c r="F249" s="629">
        <v>6</v>
      </c>
      <c r="G249" s="629">
        <v>552</v>
      </c>
      <c r="H249" s="629">
        <v>1</v>
      </c>
      <c r="I249" s="629">
        <v>92</v>
      </c>
      <c r="J249" s="629">
        <v>3</v>
      </c>
      <c r="K249" s="629">
        <v>276</v>
      </c>
      <c r="L249" s="629">
        <v>0.5</v>
      </c>
      <c r="M249" s="629">
        <v>92</v>
      </c>
      <c r="N249" s="629">
        <v>3</v>
      </c>
      <c r="O249" s="629">
        <v>279</v>
      </c>
      <c r="P249" s="642">
        <v>0.50543478260869568</v>
      </c>
      <c r="Q249" s="630">
        <v>93</v>
      </c>
    </row>
    <row r="250" spans="1:17" ht="14.4" customHeight="1" x14ac:dyDescent="0.3">
      <c r="A250" s="625" t="s">
        <v>6953</v>
      </c>
      <c r="B250" s="626" t="s">
        <v>6954</v>
      </c>
      <c r="C250" s="626" t="s">
        <v>5462</v>
      </c>
      <c r="D250" s="626" t="s">
        <v>6972</v>
      </c>
      <c r="E250" s="626" t="s">
        <v>6973</v>
      </c>
      <c r="F250" s="629">
        <v>140</v>
      </c>
      <c r="G250" s="629">
        <v>42140</v>
      </c>
      <c r="H250" s="629">
        <v>1</v>
      </c>
      <c r="I250" s="629">
        <v>301</v>
      </c>
      <c r="J250" s="629">
        <v>114</v>
      </c>
      <c r="K250" s="629">
        <v>34428</v>
      </c>
      <c r="L250" s="629">
        <v>0.81699098243948742</v>
      </c>
      <c r="M250" s="629">
        <v>302</v>
      </c>
      <c r="N250" s="629">
        <v>111</v>
      </c>
      <c r="O250" s="629">
        <v>33633</v>
      </c>
      <c r="P250" s="642">
        <v>0.79812529663027998</v>
      </c>
      <c r="Q250" s="630">
        <v>303</v>
      </c>
    </row>
    <row r="251" spans="1:17" ht="14.4" customHeight="1" x14ac:dyDescent="0.3">
      <c r="A251" s="625" t="s">
        <v>6953</v>
      </c>
      <c r="B251" s="626" t="s">
        <v>6954</v>
      </c>
      <c r="C251" s="626" t="s">
        <v>5462</v>
      </c>
      <c r="D251" s="626" t="s">
        <v>6974</v>
      </c>
      <c r="E251" s="626" t="s">
        <v>6975</v>
      </c>
      <c r="F251" s="629">
        <v>435</v>
      </c>
      <c r="G251" s="629">
        <v>57855</v>
      </c>
      <c r="H251" s="629">
        <v>1</v>
      </c>
      <c r="I251" s="629">
        <v>133</v>
      </c>
      <c r="J251" s="629">
        <v>536</v>
      </c>
      <c r="K251" s="629">
        <v>71288</v>
      </c>
      <c r="L251" s="629">
        <v>1.2321839080459771</v>
      </c>
      <c r="M251" s="629">
        <v>133</v>
      </c>
      <c r="N251" s="629">
        <v>459</v>
      </c>
      <c r="O251" s="629">
        <v>61506</v>
      </c>
      <c r="P251" s="642">
        <v>1.0631060409644801</v>
      </c>
      <c r="Q251" s="630">
        <v>134</v>
      </c>
    </row>
    <row r="252" spans="1:17" ht="14.4" customHeight="1" x14ac:dyDescent="0.3">
      <c r="A252" s="625" t="s">
        <v>6953</v>
      </c>
      <c r="B252" s="626" t="s">
        <v>6954</v>
      </c>
      <c r="C252" s="626" t="s">
        <v>5462</v>
      </c>
      <c r="D252" s="626" t="s">
        <v>6976</v>
      </c>
      <c r="E252" s="626" t="s">
        <v>6975</v>
      </c>
      <c r="F252" s="629">
        <v>1</v>
      </c>
      <c r="G252" s="629">
        <v>174</v>
      </c>
      <c r="H252" s="629">
        <v>1</v>
      </c>
      <c r="I252" s="629">
        <v>174</v>
      </c>
      <c r="J252" s="629"/>
      <c r="K252" s="629"/>
      <c r="L252" s="629"/>
      <c r="M252" s="629"/>
      <c r="N252" s="629">
        <v>1</v>
      </c>
      <c r="O252" s="629">
        <v>175</v>
      </c>
      <c r="P252" s="642">
        <v>1.0057471264367817</v>
      </c>
      <c r="Q252" s="630">
        <v>175</v>
      </c>
    </row>
    <row r="253" spans="1:17" ht="14.4" customHeight="1" x14ac:dyDescent="0.3">
      <c r="A253" s="625" t="s">
        <v>6953</v>
      </c>
      <c r="B253" s="626" t="s">
        <v>6954</v>
      </c>
      <c r="C253" s="626" t="s">
        <v>5462</v>
      </c>
      <c r="D253" s="626" t="s">
        <v>6977</v>
      </c>
      <c r="E253" s="626" t="s">
        <v>6978</v>
      </c>
      <c r="F253" s="629">
        <v>140</v>
      </c>
      <c r="G253" s="629">
        <v>19600</v>
      </c>
      <c r="H253" s="629">
        <v>1</v>
      </c>
      <c r="I253" s="629">
        <v>140</v>
      </c>
      <c r="J253" s="629">
        <v>114</v>
      </c>
      <c r="K253" s="629">
        <v>15960</v>
      </c>
      <c r="L253" s="629">
        <v>0.81428571428571428</v>
      </c>
      <c r="M253" s="629">
        <v>140</v>
      </c>
      <c r="N253" s="629">
        <v>111</v>
      </c>
      <c r="O253" s="629">
        <v>15651</v>
      </c>
      <c r="P253" s="642">
        <v>0.79852040816326531</v>
      </c>
      <c r="Q253" s="630">
        <v>141</v>
      </c>
    </row>
    <row r="254" spans="1:17" ht="14.4" customHeight="1" x14ac:dyDescent="0.3">
      <c r="A254" s="625" t="s">
        <v>6953</v>
      </c>
      <c r="B254" s="626" t="s">
        <v>6954</v>
      </c>
      <c r="C254" s="626" t="s">
        <v>5462</v>
      </c>
      <c r="D254" s="626" t="s">
        <v>6979</v>
      </c>
      <c r="E254" s="626" t="s">
        <v>6978</v>
      </c>
      <c r="F254" s="629">
        <v>435</v>
      </c>
      <c r="G254" s="629">
        <v>33930</v>
      </c>
      <c r="H254" s="629">
        <v>1</v>
      </c>
      <c r="I254" s="629">
        <v>78</v>
      </c>
      <c r="J254" s="629">
        <v>536</v>
      </c>
      <c r="K254" s="629">
        <v>41808</v>
      </c>
      <c r="L254" s="629">
        <v>1.2321839080459771</v>
      </c>
      <c r="M254" s="629">
        <v>78</v>
      </c>
      <c r="N254" s="629">
        <v>459</v>
      </c>
      <c r="O254" s="629">
        <v>35802</v>
      </c>
      <c r="P254" s="642">
        <v>1.0551724137931036</v>
      </c>
      <c r="Q254" s="630">
        <v>78</v>
      </c>
    </row>
    <row r="255" spans="1:17" ht="14.4" customHeight="1" x14ac:dyDescent="0.3">
      <c r="A255" s="625" t="s">
        <v>6953</v>
      </c>
      <c r="B255" s="626" t="s">
        <v>6954</v>
      </c>
      <c r="C255" s="626" t="s">
        <v>5462</v>
      </c>
      <c r="D255" s="626" t="s">
        <v>6980</v>
      </c>
      <c r="E255" s="626" t="s">
        <v>6981</v>
      </c>
      <c r="F255" s="629"/>
      <c r="G255" s="629"/>
      <c r="H255" s="629"/>
      <c r="I255" s="629"/>
      <c r="J255" s="629">
        <v>1</v>
      </c>
      <c r="K255" s="629">
        <v>290</v>
      </c>
      <c r="L255" s="629"/>
      <c r="M255" s="629">
        <v>290</v>
      </c>
      <c r="N255" s="629"/>
      <c r="O255" s="629"/>
      <c r="P255" s="642"/>
      <c r="Q255" s="630"/>
    </row>
    <row r="256" spans="1:17" ht="14.4" customHeight="1" x14ac:dyDescent="0.3">
      <c r="A256" s="625" t="s">
        <v>6953</v>
      </c>
      <c r="B256" s="626" t="s">
        <v>6954</v>
      </c>
      <c r="C256" s="626" t="s">
        <v>5462</v>
      </c>
      <c r="D256" s="626" t="s">
        <v>6982</v>
      </c>
      <c r="E256" s="626" t="s">
        <v>6983</v>
      </c>
      <c r="F256" s="629">
        <v>2</v>
      </c>
      <c r="G256" s="629">
        <v>1214</v>
      </c>
      <c r="H256" s="629">
        <v>1</v>
      </c>
      <c r="I256" s="629">
        <v>607</v>
      </c>
      <c r="J256" s="629">
        <v>1</v>
      </c>
      <c r="K256" s="629">
        <v>609</v>
      </c>
      <c r="L256" s="629">
        <v>0.50164744645799009</v>
      </c>
      <c r="M256" s="629">
        <v>609</v>
      </c>
      <c r="N256" s="629"/>
      <c r="O256" s="629"/>
      <c r="P256" s="642"/>
      <c r="Q256" s="630"/>
    </row>
    <row r="257" spans="1:17" ht="14.4" customHeight="1" x14ac:dyDescent="0.3">
      <c r="A257" s="625" t="s">
        <v>6953</v>
      </c>
      <c r="B257" s="626" t="s">
        <v>6954</v>
      </c>
      <c r="C257" s="626" t="s">
        <v>5462</v>
      </c>
      <c r="D257" s="626" t="s">
        <v>6984</v>
      </c>
      <c r="E257" s="626" t="s">
        <v>6985</v>
      </c>
      <c r="F257" s="629">
        <v>1</v>
      </c>
      <c r="G257" s="629">
        <v>580</v>
      </c>
      <c r="H257" s="629">
        <v>1</v>
      </c>
      <c r="I257" s="629">
        <v>580</v>
      </c>
      <c r="J257" s="629"/>
      <c r="K257" s="629"/>
      <c r="L257" s="629"/>
      <c r="M257" s="629"/>
      <c r="N257" s="629"/>
      <c r="O257" s="629"/>
      <c r="P257" s="642"/>
      <c r="Q257" s="630"/>
    </row>
    <row r="258" spans="1:17" ht="14.4" customHeight="1" x14ac:dyDescent="0.3">
      <c r="A258" s="625" t="s">
        <v>6953</v>
      </c>
      <c r="B258" s="626" t="s">
        <v>6954</v>
      </c>
      <c r="C258" s="626" t="s">
        <v>5462</v>
      </c>
      <c r="D258" s="626" t="s">
        <v>6986</v>
      </c>
      <c r="E258" s="626" t="s">
        <v>6987</v>
      </c>
      <c r="F258" s="629">
        <v>1</v>
      </c>
      <c r="G258" s="629">
        <v>1011</v>
      </c>
      <c r="H258" s="629">
        <v>1</v>
      </c>
      <c r="I258" s="629">
        <v>1011</v>
      </c>
      <c r="J258" s="629"/>
      <c r="K258" s="629"/>
      <c r="L258" s="629"/>
      <c r="M258" s="629"/>
      <c r="N258" s="629"/>
      <c r="O258" s="629"/>
      <c r="P258" s="642"/>
      <c r="Q258" s="630"/>
    </row>
    <row r="259" spans="1:17" ht="14.4" customHeight="1" x14ac:dyDescent="0.3">
      <c r="A259" s="625" t="s">
        <v>6953</v>
      </c>
      <c r="B259" s="626" t="s">
        <v>6954</v>
      </c>
      <c r="C259" s="626" t="s">
        <v>5462</v>
      </c>
      <c r="D259" s="626" t="s">
        <v>6988</v>
      </c>
      <c r="E259" s="626" t="s">
        <v>6989</v>
      </c>
      <c r="F259" s="629">
        <v>7</v>
      </c>
      <c r="G259" s="629">
        <v>8288</v>
      </c>
      <c r="H259" s="629">
        <v>1</v>
      </c>
      <c r="I259" s="629">
        <v>1184</v>
      </c>
      <c r="J259" s="629">
        <v>4</v>
      </c>
      <c r="K259" s="629">
        <v>4744</v>
      </c>
      <c r="L259" s="629">
        <v>0.57239382239382242</v>
      </c>
      <c r="M259" s="629">
        <v>1186</v>
      </c>
      <c r="N259" s="629">
        <v>15</v>
      </c>
      <c r="O259" s="629">
        <v>17835</v>
      </c>
      <c r="P259" s="642">
        <v>2.1519063706563708</v>
      </c>
      <c r="Q259" s="630">
        <v>1189</v>
      </c>
    </row>
    <row r="260" spans="1:17" ht="14.4" customHeight="1" x14ac:dyDescent="0.3">
      <c r="A260" s="625" t="s">
        <v>6953</v>
      </c>
      <c r="B260" s="626" t="s">
        <v>6954</v>
      </c>
      <c r="C260" s="626" t="s">
        <v>5462</v>
      </c>
      <c r="D260" s="626" t="s">
        <v>6990</v>
      </c>
      <c r="E260" s="626" t="s">
        <v>6991</v>
      </c>
      <c r="F260" s="629">
        <v>15</v>
      </c>
      <c r="G260" s="629">
        <v>2370</v>
      </c>
      <c r="H260" s="629">
        <v>1</v>
      </c>
      <c r="I260" s="629">
        <v>158</v>
      </c>
      <c r="J260" s="629">
        <v>6</v>
      </c>
      <c r="K260" s="629">
        <v>948</v>
      </c>
      <c r="L260" s="629">
        <v>0.4</v>
      </c>
      <c r="M260" s="629">
        <v>158</v>
      </c>
      <c r="N260" s="629">
        <v>17</v>
      </c>
      <c r="O260" s="629">
        <v>2703</v>
      </c>
      <c r="P260" s="642">
        <v>1.1405063291139241</v>
      </c>
      <c r="Q260" s="630">
        <v>159</v>
      </c>
    </row>
    <row r="261" spans="1:17" ht="14.4" customHeight="1" x14ac:dyDescent="0.3">
      <c r="A261" s="625" t="s">
        <v>6953</v>
      </c>
      <c r="B261" s="626" t="s">
        <v>6954</v>
      </c>
      <c r="C261" s="626" t="s">
        <v>5462</v>
      </c>
      <c r="D261" s="626" t="s">
        <v>6992</v>
      </c>
      <c r="E261" s="626" t="s">
        <v>6993</v>
      </c>
      <c r="F261" s="629">
        <v>1</v>
      </c>
      <c r="G261" s="629">
        <v>316</v>
      </c>
      <c r="H261" s="629">
        <v>1</v>
      </c>
      <c r="I261" s="629">
        <v>316</v>
      </c>
      <c r="J261" s="629"/>
      <c r="K261" s="629"/>
      <c r="L261" s="629"/>
      <c r="M261" s="629"/>
      <c r="N261" s="629"/>
      <c r="O261" s="629"/>
      <c r="P261" s="642"/>
      <c r="Q261" s="630"/>
    </row>
    <row r="262" spans="1:17" ht="14.4" customHeight="1" x14ac:dyDescent="0.3">
      <c r="A262" s="625" t="s">
        <v>6953</v>
      </c>
      <c r="B262" s="626" t="s">
        <v>6954</v>
      </c>
      <c r="C262" s="626" t="s">
        <v>5462</v>
      </c>
      <c r="D262" s="626" t="s">
        <v>6994</v>
      </c>
      <c r="E262" s="626" t="s">
        <v>6995</v>
      </c>
      <c r="F262" s="629">
        <v>3</v>
      </c>
      <c r="G262" s="629">
        <v>1146</v>
      </c>
      <c r="H262" s="629">
        <v>1</v>
      </c>
      <c r="I262" s="629">
        <v>382</v>
      </c>
      <c r="J262" s="629">
        <v>4</v>
      </c>
      <c r="K262" s="629">
        <v>1528</v>
      </c>
      <c r="L262" s="629">
        <v>1.3333333333333333</v>
      </c>
      <c r="M262" s="629">
        <v>382</v>
      </c>
      <c r="N262" s="629">
        <v>9</v>
      </c>
      <c r="O262" s="629">
        <v>3438</v>
      </c>
      <c r="P262" s="642">
        <v>3</v>
      </c>
      <c r="Q262" s="630">
        <v>382</v>
      </c>
    </row>
    <row r="263" spans="1:17" ht="14.4" customHeight="1" x14ac:dyDescent="0.3">
      <c r="A263" s="625" t="s">
        <v>6953</v>
      </c>
      <c r="B263" s="626" t="s">
        <v>6954</v>
      </c>
      <c r="C263" s="626" t="s">
        <v>5462</v>
      </c>
      <c r="D263" s="626" t="s">
        <v>6996</v>
      </c>
      <c r="E263" s="626" t="s">
        <v>6997</v>
      </c>
      <c r="F263" s="629">
        <v>3</v>
      </c>
      <c r="G263" s="629">
        <v>1458</v>
      </c>
      <c r="H263" s="629">
        <v>1</v>
      </c>
      <c r="I263" s="629">
        <v>486</v>
      </c>
      <c r="J263" s="629">
        <v>5</v>
      </c>
      <c r="K263" s="629">
        <v>2430</v>
      </c>
      <c r="L263" s="629">
        <v>1.6666666666666667</v>
      </c>
      <c r="M263" s="629">
        <v>486</v>
      </c>
      <c r="N263" s="629">
        <v>15</v>
      </c>
      <c r="O263" s="629">
        <v>7290</v>
      </c>
      <c r="P263" s="642">
        <v>5</v>
      </c>
      <c r="Q263" s="630">
        <v>486</v>
      </c>
    </row>
    <row r="264" spans="1:17" ht="14.4" customHeight="1" x14ac:dyDescent="0.3">
      <c r="A264" s="625" t="s">
        <v>6998</v>
      </c>
      <c r="B264" s="626" t="s">
        <v>6999</v>
      </c>
      <c r="C264" s="626" t="s">
        <v>5462</v>
      </c>
      <c r="D264" s="626" t="s">
        <v>7000</v>
      </c>
      <c r="E264" s="626" t="s">
        <v>7001</v>
      </c>
      <c r="F264" s="629"/>
      <c r="G264" s="629"/>
      <c r="H264" s="629"/>
      <c r="I264" s="629"/>
      <c r="J264" s="629">
        <v>1</v>
      </c>
      <c r="K264" s="629">
        <v>265</v>
      </c>
      <c r="L264" s="629"/>
      <c r="M264" s="629">
        <v>265</v>
      </c>
      <c r="N264" s="629"/>
      <c r="O264" s="629"/>
      <c r="P264" s="642"/>
      <c r="Q264" s="630"/>
    </row>
    <row r="265" spans="1:17" ht="14.4" customHeight="1" x14ac:dyDescent="0.3">
      <c r="A265" s="625" t="s">
        <v>6998</v>
      </c>
      <c r="B265" s="626" t="s">
        <v>6999</v>
      </c>
      <c r="C265" s="626" t="s">
        <v>5462</v>
      </c>
      <c r="D265" s="626" t="s">
        <v>7002</v>
      </c>
      <c r="E265" s="626" t="s">
        <v>7003</v>
      </c>
      <c r="F265" s="629">
        <v>46</v>
      </c>
      <c r="G265" s="629">
        <v>2438</v>
      </c>
      <c r="H265" s="629">
        <v>1</v>
      </c>
      <c r="I265" s="629">
        <v>53</v>
      </c>
      <c r="J265" s="629">
        <v>24</v>
      </c>
      <c r="K265" s="629">
        <v>1272</v>
      </c>
      <c r="L265" s="629">
        <v>0.52173913043478259</v>
      </c>
      <c r="M265" s="629">
        <v>53</v>
      </c>
      <c r="N265" s="629">
        <v>32</v>
      </c>
      <c r="O265" s="629">
        <v>1696</v>
      </c>
      <c r="P265" s="642">
        <v>0.69565217391304346</v>
      </c>
      <c r="Q265" s="630">
        <v>53</v>
      </c>
    </row>
    <row r="266" spans="1:17" ht="14.4" customHeight="1" x14ac:dyDescent="0.3">
      <c r="A266" s="625" t="s">
        <v>6998</v>
      </c>
      <c r="B266" s="626" t="s">
        <v>6999</v>
      </c>
      <c r="C266" s="626" t="s">
        <v>5462</v>
      </c>
      <c r="D266" s="626" t="s">
        <v>7004</v>
      </c>
      <c r="E266" s="626" t="s">
        <v>7005</v>
      </c>
      <c r="F266" s="629">
        <v>8</v>
      </c>
      <c r="G266" s="629">
        <v>424</v>
      </c>
      <c r="H266" s="629">
        <v>1</v>
      </c>
      <c r="I266" s="629">
        <v>53</v>
      </c>
      <c r="J266" s="629">
        <v>10</v>
      </c>
      <c r="K266" s="629">
        <v>530</v>
      </c>
      <c r="L266" s="629">
        <v>1.25</v>
      </c>
      <c r="M266" s="629">
        <v>53</v>
      </c>
      <c r="N266" s="629"/>
      <c r="O266" s="629"/>
      <c r="P266" s="642"/>
      <c r="Q266" s="630"/>
    </row>
    <row r="267" spans="1:17" ht="14.4" customHeight="1" x14ac:dyDescent="0.3">
      <c r="A267" s="625" t="s">
        <v>6998</v>
      </c>
      <c r="B267" s="626" t="s">
        <v>6999</v>
      </c>
      <c r="C267" s="626" t="s">
        <v>5462</v>
      </c>
      <c r="D267" s="626" t="s">
        <v>7006</v>
      </c>
      <c r="E267" s="626" t="s">
        <v>7007</v>
      </c>
      <c r="F267" s="629">
        <v>36</v>
      </c>
      <c r="G267" s="629">
        <v>4320</v>
      </c>
      <c r="H267" s="629">
        <v>1</v>
      </c>
      <c r="I267" s="629">
        <v>120</v>
      </c>
      <c r="J267" s="629">
        <v>20</v>
      </c>
      <c r="K267" s="629">
        <v>2400</v>
      </c>
      <c r="L267" s="629">
        <v>0.55555555555555558</v>
      </c>
      <c r="M267" s="629">
        <v>120</v>
      </c>
      <c r="N267" s="629">
        <v>6</v>
      </c>
      <c r="O267" s="629">
        <v>726</v>
      </c>
      <c r="P267" s="642">
        <v>0.16805555555555557</v>
      </c>
      <c r="Q267" s="630">
        <v>121</v>
      </c>
    </row>
    <row r="268" spans="1:17" ht="14.4" customHeight="1" x14ac:dyDescent="0.3">
      <c r="A268" s="625" t="s">
        <v>6998</v>
      </c>
      <c r="B268" s="626" t="s">
        <v>6999</v>
      </c>
      <c r="C268" s="626" t="s">
        <v>5462</v>
      </c>
      <c r="D268" s="626" t="s">
        <v>7008</v>
      </c>
      <c r="E268" s="626" t="s">
        <v>7009</v>
      </c>
      <c r="F268" s="629"/>
      <c r="G268" s="629"/>
      <c r="H268" s="629"/>
      <c r="I268" s="629"/>
      <c r="J268" s="629"/>
      <c r="K268" s="629"/>
      <c r="L268" s="629"/>
      <c r="M268" s="629"/>
      <c r="N268" s="629">
        <v>2</v>
      </c>
      <c r="O268" s="629">
        <v>3986</v>
      </c>
      <c r="P268" s="642"/>
      <c r="Q268" s="630">
        <v>1993</v>
      </c>
    </row>
    <row r="269" spans="1:17" ht="14.4" customHeight="1" x14ac:dyDescent="0.3">
      <c r="A269" s="625" t="s">
        <v>6998</v>
      </c>
      <c r="B269" s="626" t="s">
        <v>6999</v>
      </c>
      <c r="C269" s="626" t="s">
        <v>5462</v>
      </c>
      <c r="D269" s="626" t="s">
        <v>7010</v>
      </c>
      <c r="E269" s="626" t="s">
        <v>7011</v>
      </c>
      <c r="F269" s="629"/>
      <c r="G269" s="629"/>
      <c r="H269" s="629"/>
      <c r="I269" s="629"/>
      <c r="J269" s="629">
        <v>1</v>
      </c>
      <c r="K269" s="629">
        <v>224</v>
      </c>
      <c r="L269" s="629"/>
      <c r="M269" s="629">
        <v>224</v>
      </c>
      <c r="N269" s="629"/>
      <c r="O269" s="629"/>
      <c r="P269" s="642"/>
      <c r="Q269" s="630"/>
    </row>
    <row r="270" spans="1:17" ht="14.4" customHeight="1" x14ac:dyDescent="0.3">
      <c r="A270" s="625" t="s">
        <v>6998</v>
      </c>
      <c r="B270" s="626" t="s">
        <v>6999</v>
      </c>
      <c r="C270" s="626" t="s">
        <v>5462</v>
      </c>
      <c r="D270" s="626" t="s">
        <v>7012</v>
      </c>
      <c r="E270" s="626" t="s">
        <v>7013</v>
      </c>
      <c r="F270" s="629">
        <v>1</v>
      </c>
      <c r="G270" s="629">
        <v>377</v>
      </c>
      <c r="H270" s="629">
        <v>1</v>
      </c>
      <c r="I270" s="629">
        <v>377</v>
      </c>
      <c r="J270" s="629"/>
      <c r="K270" s="629"/>
      <c r="L270" s="629"/>
      <c r="M270" s="629"/>
      <c r="N270" s="629"/>
      <c r="O270" s="629"/>
      <c r="P270" s="642"/>
      <c r="Q270" s="630"/>
    </row>
    <row r="271" spans="1:17" ht="14.4" customHeight="1" x14ac:dyDescent="0.3">
      <c r="A271" s="625" t="s">
        <v>6998</v>
      </c>
      <c r="B271" s="626" t="s">
        <v>6999</v>
      </c>
      <c r="C271" s="626" t="s">
        <v>5462</v>
      </c>
      <c r="D271" s="626" t="s">
        <v>7014</v>
      </c>
      <c r="E271" s="626" t="s">
        <v>7015</v>
      </c>
      <c r="F271" s="629">
        <v>301</v>
      </c>
      <c r="G271" s="629">
        <v>48762</v>
      </c>
      <c r="H271" s="629">
        <v>1</v>
      </c>
      <c r="I271" s="629">
        <v>162</v>
      </c>
      <c r="J271" s="629">
        <v>197</v>
      </c>
      <c r="K271" s="629">
        <v>32308</v>
      </c>
      <c r="L271" s="629">
        <v>0.66256511217751524</v>
      </c>
      <c r="M271" s="629">
        <v>164</v>
      </c>
      <c r="N271" s="629">
        <v>167</v>
      </c>
      <c r="O271" s="629">
        <v>27555</v>
      </c>
      <c r="P271" s="642">
        <v>0.56509166974283254</v>
      </c>
      <c r="Q271" s="630">
        <v>165</v>
      </c>
    </row>
    <row r="272" spans="1:17" ht="14.4" customHeight="1" x14ac:dyDescent="0.3">
      <c r="A272" s="625" t="s">
        <v>6998</v>
      </c>
      <c r="B272" s="626" t="s">
        <v>6999</v>
      </c>
      <c r="C272" s="626" t="s">
        <v>5462</v>
      </c>
      <c r="D272" s="626" t="s">
        <v>7016</v>
      </c>
      <c r="E272" s="626" t="s">
        <v>7017</v>
      </c>
      <c r="F272" s="629">
        <v>10</v>
      </c>
      <c r="G272" s="629">
        <v>1650</v>
      </c>
      <c r="H272" s="629">
        <v>1</v>
      </c>
      <c r="I272" s="629">
        <v>165</v>
      </c>
      <c r="J272" s="629">
        <v>8</v>
      </c>
      <c r="K272" s="629">
        <v>1336</v>
      </c>
      <c r="L272" s="629">
        <v>0.80969696969696969</v>
      </c>
      <c r="M272" s="629">
        <v>167</v>
      </c>
      <c r="N272" s="629">
        <v>6</v>
      </c>
      <c r="O272" s="629">
        <v>1008</v>
      </c>
      <c r="P272" s="642">
        <v>0.61090909090909096</v>
      </c>
      <c r="Q272" s="630">
        <v>168</v>
      </c>
    </row>
    <row r="273" spans="1:17" ht="14.4" customHeight="1" x14ac:dyDescent="0.3">
      <c r="A273" s="625" t="s">
        <v>6998</v>
      </c>
      <c r="B273" s="626" t="s">
        <v>6999</v>
      </c>
      <c r="C273" s="626" t="s">
        <v>5462</v>
      </c>
      <c r="D273" s="626" t="s">
        <v>7018</v>
      </c>
      <c r="E273" s="626" t="s">
        <v>7019</v>
      </c>
      <c r="F273" s="629">
        <v>7</v>
      </c>
      <c r="G273" s="629">
        <v>1106</v>
      </c>
      <c r="H273" s="629">
        <v>1</v>
      </c>
      <c r="I273" s="629">
        <v>158</v>
      </c>
      <c r="J273" s="629">
        <v>5</v>
      </c>
      <c r="K273" s="629">
        <v>795</v>
      </c>
      <c r="L273" s="629">
        <v>0.71880650994575046</v>
      </c>
      <c r="M273" s="629">
        <v>159</v>
      </c>
      <c r="N273" s="629">
        <v>4</v>
      </c>
      <c r="O273" s="629">
        <v>640</v>
      </c>
      <c r="P273" s="642">
        <v>0.57866184448462932</v>
      </c>
      <c r="Q273" s="630">
        <v>160</v>
      </c>
    </row>
    <row r="274" spans="1:17" ht="14.4" customHeight="1" x14ac:dyDescent="0.3">
      <c r="A274" s="625" t="s">
        <v>6998</v>
      </c>
      <c r="B274" s="626" t="s">
        <v>6999</v>
      </c>
      <c r="C274" s="626" t="s">
        <v>5462</v>
      </c>
      <c r="D274" s="626" t="s">
        <v>7020</v>
      </c>
      <c r="E274" s="626" t="s">
        <v>7021</v>
      </c>
      <c r="F274" s="629">
        <v>69</v>
      </c>
      <c r="G274" s="629">
        <v>21459</v>
      </c>
      <c r="H274" s="629">
        <v>1</v>
      </c>
      <c r="I274" s="629">
        <v>311</v>
      </c>
      <c r="J274" s="629">
        <v>31</v>
      </c>
      <c r="K274" s="629">
        <v>9703</v>
      </c>
      <c r="L274" s="629">
        <v>0.4521645929446852</v>
      </c>
      <c r="M274" s="629">
        <v>313</v>
      </c>
      <c r="N274" s="629">
        <v>30</v>
      </c>
      <c r="O274" s="629">
        <v>9480</v>
      </c>
      <c r="P274" s="642">
        <v>0.44177268279043758</v>
      </c>
      <c r="Q274" s="630">
        <v>316</v>
      </c>
    </row>
    <row r="275" spans="1:17" ht="14.4" customHeight="1" x14ac:dyDescent="0.3">
      <c r="A275" s="625" t="s">
        <v>6998</v>
      </c>
      <c r="B275" s="626" t="s">
        <v>6999</v>
      </c>
      <c r="C275" s="626" t="s">
        <v>5462</v>
      </c>
      <c r="D275" s="626" t="s">
        <v>7022</v>
      </c>
      <c r="E275" s="626" t="s">
        <v>7023</v>
      </c>
      <c r="F275" s="629">
        <v>25</v>
      </c>
      <c r="G275" s="629">
        <v>10575</v>
      </c>
      <c r="H275" s="629">
        <v>1</v>
      </c>
      <c r="I275" s="629">
        <v>423</v>
      </c>
      <c r="J275" s="629">
        <v>14</v>
      </c>
      <c r="K275" s="629">
        <v>5950</v>
      </c>
      <c r="L275" s="629">
        <v>0.56264775413711587</v>
      </c>
      <c r="M275" s="629">
        <v>425</v>
      </c>
      <c r="N275" s="629">
        <v>15</v>
      </c>
      <c r="O275" s="629">
        <v>6435</v>
      </c>
      <c r="P275" s="642">
        <v>0.60851063829787233</v>
      </c>
      <c r="Q275" s="630">
        <v>429</v>
      </c>
    </row>
    <row r="276" spans="1:17" ht="14.4" customHeight="1" x14ac:dyDescent="0.3">
      <c r="A276" s="625" t="s">
        <v>6998</v>
      </c>
      <c r="B276" s="626" t="s">
        <v>6999</v>
      </c>
      <c r="C276" s="626" t="s">
        <v>5462</v>
      </c>
      <c r="D276" s="626" t="s">
        <v>7024</v>
      </c>
      <c r="E276" s="626" t="s">
        <v>7025</v>
      </c>
      <c r="F276" s="629">
        <v>21</v>
      </c>
      <c r="G276" s="629">
        <v>7077</v>
      </c>
      <c r="H276" s="629">
        <v>1</v>
      </c>
      <c r="I276" s="629">
        <v>337</v>
      </c>
      <c r="J276" s="629">
        <v>36</v>
      </c>
      <c r="K276" s="629">
        <v>12132</v>
      </c>
      <c r="L276" s="629">
        <v>1.7142857142857142</v>
      </c>
      <c r="M276" s="629">
        <v>337</v>
      </c>
      <c r="N276" s="629">
        <v>1</v>
      </c>
      <c r="O276" s="629">
        <v>338</v>
      </c>
      <c r="P276" s="642">
        <v>4.7760350430973576E-2</v>
      </c>
      <c r="Q276" s="630">
        <v>338</v>
      </c>
    </row>
    <row r="277" spans="1:17" ht="14.4" customHeight="1" x14ac:dyDescent="0.3">
      <c r="A277" s="625" t="s">
        <v>6998</v>
      </c>
      <c r="B277" s="626" t="s">
        <v>6999</v>
      </c>
      <c r="C277" s="626" t="s">
        <v>5462</v>
      </c>
      <c r="D277" s="626" t="s">
        <v>7026</v>
      </c>
      <c r="E277" s="626" t="s">
        <v>7027</v>
      </c>
      <c r="F277" s="629"/>
      <c r="G277" s="629"/>
      <c r="H277" s="629"/>
      <c r="I277" s="629"/>
      <c r="J277" s="629"/>
      <c r="K277" s="629"/>
      <c r="L277" s="629"/>
      <c r="M277" s="629"/>
      <c r="N277" s="629">
        <v>3</v>
      </c>
      <c r="O277" s="629">
        <v>309</v>
      </c>
      <c r="P277" s="642"/>
      <c r="Q277" s="630">
        <v>103</v>
      </c>
    </row>
    <row r="278" spans="1:17" ht="14.4" customHeight="1" x14ac:dyDescent="0.3">
      <c r="A278" s="625" t="s">
        <v>6998</v>
      </c>
      <c r="B278" s="626" t="s">
        <v>6999</v>
      </c>
      <c r="C278" s="626" t="s">
        <v>5462</v>
      </c>
      <c r="D278" s="626" t="s">
        <v>7028</v>
      </c>
      <c r="E278" s="626" t="s">
        <v>7029</v>
      </c>
      <c r="F278" s="629">
        <v>1</v>
      </c>
      <c r="G278" s="629">
        <v>222</v>
      </c>
      <c r="H278" s="629">
        <v>1</v>
      </c>
      <c r="I278" s="629">
        <v>222</v>
      </c>
      <c r="J278" s="629"/>
      <c r="K278" s="629"/>
      <c r="L278" s="629"/>
      <c r="M278" s="629"/>
      <c r="N278" s="629"/>
      <c r="O278" s="629"/>
      <c r="P278" s="642"/>
      <c r="Q278" s="630"/>
    </row>
    <row r="279" spans="1:17" ht="14.4" customHeight="1" x14ac:dyDescent="0.3">
      <c r="A279" s="625" t="s">
        <v>6998</v>
      </c>
      <c r="B279" s="626" t="s">
        <v>6999</v>
      </c>
      <c r="C279" s="626" t="s">
        <v>5462</v>
      </c>
      <c r="D279" s="626" t="s">
        <v>7030</v>
      </c>
      <c r="E279" s="626" t="s">
        <v>7031</v>
      </c>
      <c r="F279" s="629">
        <v>1</v>
      </c>
      <c r="G279" s="629">
        <v>107</v>
      </c>
      <c r="H279" s="629">
        <v>1</v>
      </c>
      <c r="I279" s="629">
        <v>107</v>
      </c>
      <c r="J279" s="629"/>
      <c r="K279" s="629"/>
      <c r="L279" s="629"/>
      <c r="M279" s="629"/>
      <c r="N279" s="629"/>
      <c r="O279" s="629"/>
      <c r="P279" s="642"/>
      <c r="Q279" s="630"/>
    </row>
    <row r="280" spans="1:17" ht="14.4" customHeight="1" x14ac:dyDescent="0.3">
      <c r="A280" s="625" t="s">
        <v>6998</v>
      </c>
      <c r="B280" s="626" t="s">
        <v>6999</v>
      </c>
      <c r="C280" s="626" t="s">
        <v>5462</v>
      </c>
      <c r="D280" s="626" t="s">
        <v>7032</v>
      </c>
      <c r="E280" s="626" t="s">
        <v>7033</v>
      </c>
      <c r="F280" s="629"/>
      <c r="G280" s="629"/>
      <c r="H280" s="629"/>
      <c r="I280" s="629"/>
      <c r="J280" s="629"/>
      <c r="K280" s="629"/>
      <c r="L280" s="629"/>
      <c r="M280" s="629"/>
      <c r="N280" s="629">
        <v>1</v>
      </c>
      <c r="O280" s="629">
        <v>365</v>
      </c>
      <c r="P280" s="642"/>
      <c r="Q280" s="630">
        <v>365</v>
      </c>
    </row>
    <row r="281" spans="1:17" ht="14.4" customHeight="1" x14ac:dyDescent="0.3">
      <c r="A281" s="625" t="s">
        <v>6998</v>
      </c>
      <c r="B281" s="626" t="s">
        <v>6999</v>
      </c>
      <c r="C281" s="626" t="s">
        <v>5462</v>
      </c>
      <c r="D281" s="626" t="s">
        <v>7034</v>
      </c>
      <c r="E281" s="626" t="s">
        <v>7035</v>
      </c>
      <c r="F281" s="629">
        <v>1</v>
      </c>
      <c r="G281" s="629">
        <v>36</v>
      </c>
      <c r="H281" s="629">
        <v>1</v>
      </c>
      <c r="I281" s="629">
        <v>36</v>
      </c>
      <c r="J281" s="629"/>
      <c r="K281" s="629"/>
      <c r="L281" s="629"/>
      <c r="M281" s="629"/>
      <c r="N281" s="629"/>
      <c r="O281" s="629"/>
      <c r="P281" s="642"/>
      <c r="Q281" s="630"/>
    </row>
    <row r="282" spans="1:17" ht="14.4" customHeight="1" x14ac:dyDescent="0.3">
      <c r="A282" s="625" t="s">
        <v>6998</v>
      </c>
      <c r="B282" s="626" t="s">
        <v>6999</v>
      </c>
      <c r="C282" s="626" t="s">
        <v>5462</v>
      </c>
      <c r="D282" s="626" t="s">
        <v>6523</v>
      </c>
      <c r="E282" s="626" t="s">
        <v>6524</v>
      </c>
      <c r="F282" s="629"/>
      <c r="G282" s="629"/>
      <c r="H282" s="629"/>
      <c r="I282" s="629"/>
      <c r="J282" s="629"/>
      <c r="K282" s="629"/>
      <c r="L282" s="629"/>
      <c r="M282" s="629"/>
      <c r="N282" s="629">
        <v>1</v>
      </c>
      <c r="O282" s="629">
        <v>167</v>
      </c>
      <c r="P282" s="642"/>
      <c r="Q282" s="630">
        <v>167</v>
      </c>
    </row>
    <row r="283" spans="1:17" ht="14.4" customHeight="1" x14ac:dyDescent="0.3">
      <c r="A283" s="625" t="s">
        <v>6998</v>
      </c>
      <c r="B283" s="626" t="s">
        <v>6999</v>
      </c>
      <c r="C283" s="626" t="s">
        <v>5462</v>
      </c>
      <c r="D283" s="626" t="s">
        <v>6527</v>
      </c>
      <c r="E283" s="626" t="s">
        <v>6528</v>
      </c>
      <c r="F283" s="629">
        <v>1</v>
      </c>
      <c r="G283" s="629">
        <v>656</v>
      </c>
      <c r="H283" s="629">
        <v>1</v>
      </c>
      <c r="I283" s="629">
        <v>656</v>
      </c>
      <c r="J283" s="629"/>
      <c r="K283" s="629"/>
      <c r="L283" s="629"/>
      <c r="M283" s="629"/>
      <c r="N283" s="629">
        <v>1</v>
      </c>
      <c r="O283" s="629">
        <v>664</v>
      </c>
      <c r="P283" s="642">
        <v>1.0121951219512195</v>
      </c>
      <c r="Q283" s="630">
        <v>664</v>
      </c>
    </row>
    <row r="284" spans="1:17" ht="14.4" customHeight="1" x14ac:dyDescent="0.3">
      <c r="A284" s="625" t="s">
        <v>6998</v>
      </c>
      <c r="B284" s="626" t="s">
        <v>6999</v>
      </c>
      <c r="C284" s="626" t="s">
        <v>5462</v>
      </c>
      <c r="D284" s="626" t="s">
        <v>6529</v>
      </c>
      <c r="E284" s="626" t="s">
        <v>6530</v>
      </c>
      <c r="F284" s="629">
        <v>2</v>
      </c>
      <c r="G284" s="629">
        <v>156</v>
      </c>
      <c r="H284" s="629">
        <v>1</v>
      </c>
      <c r="I284" s="629">
        <v>78</v>
      </c>
      <c r="J284" s="629"/>
      <c r="K284" s="629"/>
      <c r="L284" s="629"/>
      <c r="M284" s="629"/>
      <c r="N284" s="629">
        <v>6</v>
      </c>
      <c r="O284" s="629">
        <v>474</v>
      </c>
      <c r="P284" s="642">
        <v>3.0384615384615383</v>
      </c>
      <c r="Q284" s="630">
        <v>79</v>
      </c>
    </row>
    <row r="285" spans="1:17" ht="14.4" customHeight="1" x14ac:dyDescent="0.3">
      <c r="A285" s="625" t="s">
        <v>6998</v>
      </c>
      <c r="B285" s="626" t="s">
        <v>6999</v>
      </c>
      <c r="C285" s="626" t="s">
        <v>5462</v>
      </c>
      <c r="D285" s="626" t="s">
        <v>7036</v>
      </c>
      <c r="E285" s="626" t="s">
        <v>7037</v>
      </c>
      <c r="F285" s="629">
        <v>4</v>
      </c>
      <c r="G285" s="629">
        <v>456</v>
      </c>
      <c r="H285" s="629">
        <v>1</v>
      </c>
      <c r="I285" s="629">
        <v>114</v>
      </c>
      <c r="J285" s="629"/>
      <c r="K285" s="629"/>
      <c r="L285" s="629"/>
      <c r="M285" s="629"/>
      <c r="N285" s="629">
        <v>2</v>
      </c>
      <c r="O285" s="629">
        <v>230</v>
      </c>
      <c r="P285" s="642">
        <v>0.50438596491228072</v>
      </c>
      <c r="Q285" s="630">
        <v>115</v>
      </c>
    </row>
    <row r="286" spans="1:17" ht="14.4" customHeight="1" x14ac:dyDescent="0.3">
      <c r="A286" s="625" t="s">
        <v>6998</v>
      </c>
      <c r="B286" s="626" t="s">
        <v>6999</v>
      </c>
      <c r="C286" s="626" t="s">
        <v>5462</v>
      </c>
      <c r="D286" s="626" t="s">
        <v>7038</v>
      </c>
      <c r="E286" s="626" t="s">
        <v>7039</v>
      </c>
      <c r="F286" s="629">
        <v>27</v>
      </c>
      <c r="G286" s="629">
        <v>7506</v>
      </c>
      <c r="H286" s="629">
        <v>1</v>
      </c>
      <c r="I286" s="629">
        <v>278</v>
      </c>
      <c r="J286" s="629">
        <v>20</v>
      </c>
      <c r="K286" s="629">
        <v>5600</v>
      </c>
      <c r="L286" s="629">
        <v>0.74606981081801227</v>
      </c>
      <c r="M286" s="629">
        <v>280</v>
      </c>
      <c r="N286" s="629">
        <v>10</v>
      </c>
      <c r="O286" s="629">
        <v>2810</v>
      </c>
      <c r="P286" s="642">
        <v>0.374367172928324</v>
      </c>
      <c r="Q286" s="630">
        <v>281</v>
      </c>
    </row>
    <row r="287" spans="1:17" ht="14.4" customHeight="1" x14ac:dyDescent="0.3">
      <c r="A287" s="625" t="s">
        <v>6998</v>
      </c>
      <c r="B287" s="626" t="s">
        <v>6999</v>
      </c>
      <c r="C287" s="626" t="s">
        <v>5462</v>
      </c>
      <c r="D287" s="626" t="s">
        <v>7040</v>
      </c>
      <c r="E287" s="626" t="s">
        <v>7041</v>
      </c>
      <c r="F287" s="629"/>
      <c r="G287" s="629"/>
      <c r="H287" s="629"/>
      <c r="I287" s="629"/>
      <c r="J287" s="629"/>
      <c r="K287" s="629"/>
      <c r="L287" s="629"/>
      <c r="M287" s="629"/>
      <c r="N287" s="629">
        <v>2</v>
      </c>
      <c r="O287" s="629">
        <v>486</v>
      </c>
      <c r="P287" s="642"/>
      <c r="Q287" s="630">
        <v>243</v>
      </c>
    </row>
    <row r="288" spans="1:17" ht="14.4" customHeight="1" x14ac:dyDescent="0.3">
      <c r="A288" s="625" t="s">
        <v>6998</v>
      </c>
      <c r="B288" s="626" t="s">
        <v>6999</v>
      </c>
      <c r="C288" s="626" t="s">
        <v>5462</v>
      </c>
      <c r="D288" s="626" t="s">
        <v>7042</v>
      </c>
      <c r="E288" s="626" t="s">
        <v>7043</v>
      </c>
      <c r="F288" s="629">
        <v>9</v>
      </c>
      <c r="G288" s="629">
        <v>4059</v>
      </c>
      <c r="H288" s="629">
        <v>1</v>
      </c>
      <c r="I288" s="629">
        <v>451</v>
      </c>
      <c r="J288" s="629">
        <v>3</v>
      </c>
      <c r="K288" s="629">
        <v>1359</v>
      </c>
      <c r="L288" s="629">
        <v>0.33481152993348118</v>
      </c>
      <c r="M288" s="629">
        <v>453</v>
      </c>
      <c r="N288" s="629">
        <v>3</v>
      </c>
      <c r="O288" s="629">
        <v>1368</v>
      </c>
      <c r="P288" s="642">
        <v>0.33702882483370289</v>
      </c>
      <c r="Q288" s="630">
        <v>456</v>
      </c>
    </row>
    <row r="289" spans="1:17" ht="14.4" customHeight="1" x14ac:dyDescent="0.3">
      <c r="A289" s="625" t="s">
        <v>6998</v>
      </c>
      <c r="B289" s="626" t="s">
        <v>6999</v>
      </c>
      <c r="C289" s="626" t="s">
        <v>5462</v>
      </c>
      <c r="D289" s="626" t="s">
        <v>6531</v>
      </c>
      <c r="E289" s="626" t="s">
        <v>6532</v>
      </c>
      <c r="F289" s="629">
        <v>1</v>
      </c>
      <c r="G289" s="629">
        <v>452</v>
      </c>
      <c r="H289" s="629">
        <v>1</v>
      </c>
      <c r="I289" s="629">
        <v>452</v>
      </c>
      <c r="J289" s="629"/>
      <c r="K289" s="629"/>
      <c r="L289" s="629"/>
      <c r="M289" s="629"/>
      <c r="N289" s="629"/>
      <c r="O289" s="629"/>
      <c r="P289" s="642"/>
      <c r="Q289" s="630"/>
    </row>
    <row r="290" spans="1:17" ht="14.4" customHeight="1" x14ac:dyDescent="0.3">
      <c r="A290" s="625" t="s">
        <v>6998</v>
      </c>
      <c r="B290" s="626" t="s">
        <v>6999</v>
      </c>
      <c r="C290" s="626" t="s">
        <v>5462</v>
      </c>
      <c r="D290" s="626" t="s">
        <v>7044</v>
      </c>
      <c r="E290" s="626" t="s">
        <v>7045</v>
      </c>
      <c r="F290" s="629">
        <v>13</v>
      </c>
      <c r="G290" s="629">
        <v>5135</v>
      </c>
      <c r="H290" s="629">
        <v>1</v>
      </c>
      <c r="I290" s="629">
        <v>395</v>
      </c>
      <c r="J290" s="629">
        <v>10</v>
      </c>
      <c r="K290" s="629">
        <v>3990</v>
      </c>
      <c r="L290" s="629">
        <v>0.7770204479065238</v>
      </c>
      <c r="M290" s="629">
        <v>399</v>
      </c>
      <c r="N290" s="629">
        <v>10</v>
      </c>
      <c r="O290" s="629">
        <v>4040</v>
      </c>
      <c r="P290" s="642">
        <v>0.78675754625121719</v>
      </c>
      <c r="Q290" s="630">
        <v>404</v>
      </c>
    </row>
    <row r="291" spans="1:17" ht="14.4" customHeight="1" x14ac:dyDescent="0.3">
      <c r="A291" s="625" t="s">
        <v>6998</v>
      </c>
      <c r="B291" s="626" t="s">
        <v>6999</v>
      </c>
      <c r="C291" s="626" t="s">
        <v>5462</v>
      </c>
      <c r="D291" s="626" t="s">
        <v>7046</v>
      </c>
      <c r="E291" s="626" t="s">
        <v>7047</v>
      </c>
      <c r="F291" s="629">
        <v>38</v>
      </c>
      <c r="G291" s="629">
        <v>13034</v>
      </c>
      <c r="H291" s="629">
        <v>1</v>
      </c>
      <c r="I291" s="629">
        <v>343</v>
      </c>
      <c r="J291" s="629">
        <v>23</v>
      </c>
      <c r="K291" s="629">
        <v>7935</v>
      </c>
      <c r="L291" s="629">
        <v>0.60879238913610556</v>
      </c>
      <c r="M291" s="629">
        <v>345</v>
      </c>
      <c r="N291" s="629">
        <v>15</v>
      </c>
      <c r="O291" s="629">
        <v>5220</v>
      </c>
      <c r="P291" s="642">
        <v>0.40049102347706</v>
      </c>
      <c r="Q291" s="630">
        <v>348</v>
      </c>
    </row>
    <row r="292" spans="1:17" ht="14.4" customHeight="1" x14ac:dyDescent="0.3">
      <c r="A292" s="625" t="s">
        <v>6998</v>
      </c>
      <c r="B292" s="626" t="s">
        <v>2267</v>
      </c>
      <c r="C292" s="626" t="s">
        <v>5462</v>
      </c>
      <c r="D292" s="626" t="s">
        <v>6516</v>
      </c>
      <c r="E292" s="626" t="s">
        <v>6517</v>
      </c>
      <c r="F292" s="629"/>
      <c r="G292" s="629"/>
      <c r="H292" s="629"/>
      <c r="I292" s="629"/>
      <c r="J292" s="629">
        <v>11</v>
      </c>
      <c r="K292" s="629">
        <v>13596</v>
      </c>
      <c r="L292" s="629"/>
      <c r="M292" s="629">
        <v>1236</v>
      </c>
      <c r="N292" s="629">
        <v>76</v>
      </c>
      <c r="O292" s="629">
        <v>94620</v>
      </c>
      <c r="P292" s="642"/>
      <c r="Q292" s="630">
        <v>1245</v>
      </c>
    </row>
    <row r="293" spans="1:17" ht="14.4" customHeight="1" x14ac:dyDescent="0.3">
      <c r="A293" s="625" t="s">
        <v>6998</v>
      </c>
      <c r="B293" s="626" t="s">
        <v>2267</v>
      </c>
      <c r="C293" s="626" t="s">
        <v>5462</v>
      </c>
      <c r="D293" s="626" t="s">
        <v>6518</v>
      </c>
      <c r="E293" s="626" t="s">
        <v>6519</v>
      </c>
      <c r="F293" s="629"/>
      <c r="G293" s="629"/>
      <c r="H293" s="629"/>
      <c r="I293" s="629"/>
      <c r="J293" s="629">
        <v>33</v>
      </c>
      <c r="K293" s="629">
        <v>73293</v>
      </c>
      <c r="L293" s="629"/>
      <c r="M293" s="629">
        <v>2221</v>
      </c>
      <c r="N293" s="629">
        <v>228</v>
      </c>
      <c r="O293" s="629">
        <v>509124</v>
      </c>
      <c r="P293" s="642"/>
      <c r="Q293" s="630">
        <v>2233</v>
      </c>
    </row>
    <row r="294" spans="1:17" ht="14.4" customHeight="1" x14ac:dyDescent="0.3">
      <c r="A294" s="625" t="s">
        <v>6998</v>
      </c>
      <c r="B294" s="626" t="s">
        <v>2267</v>
      </c>
      <c r="C294" s="626" t="s">
        <v>5462</v>
      </c>
      <c r="D294" s="626" t="s">
        <v>6821</v>
      </c>
      <c r="E294" s="626" t="s">
        <v>6822</v>
      </c>
      <c r="F294" s="629"/>
      <c r="G294" s="629"/>
      <c r="H294" s="629"/>
      <c r="I294" s="629"/>
      <c r="J294" s="629">
        <v>33</v>
      </c>
      <c r="K294" s="629">
        <v>5610</v>
      </c>
      <c r="L294" s="629"/>
      <c r="M294" s="629">
        <v>170</v>
      </c>
      <c r="N294" s="629">
        <v>228</v>
      </c>
      <c r="O294" s="629">
        <v>38988</v>
      </c>
      <c r="P294" s="642"/>
      <c r="Q294" s="630">
        <v>171</v>
      </c>
    </row>
    <row r="295" spans="1:17" ht="14.4" customHeight="1" x14ac:dyDescent="0.3">
      <c r="A295" s="625" t="s">
        <v>7048</v>
      </c>
      <c r="B295" s="626" t="s">
        <v>692</v>
      </c>
      <c r="C295" s="626" t="s">
        <v>5462</v>
      </c>
      <c r="D295" s="626" t="s">
        <v>7049</v>
      </c>
      <c r="E295" s="626" t="s">
        <v>7050</v>
      </c>
      <c r="F295" s="629">
        <v>686</v>
      </c>
      <c r="G295" s="629">
        <v>108388</v>
      </c>
      <c r="H295" s="629">
        <v>1</v>
      </c>
      <c r="I295" s="629">
        <v>158</v>
      </c>
      <c r="J295" s="629">
        <v>765</v>
      </c>
      <c r="K295" s="629">
        <v>120870</v>
      </c>
      <c r="L295" s="629">
        <v>1.1151603498542273</v>
      </c>
      <c r="M295" s="629">
        <v>158</v>
      </c>
      <c r="N295" s="629">
        <v>744</v>
      </c>
      <c r="O295" s="629">
        <v>118296</v>
      </c>
      <c r="P295" s="642">
        <v>1.0914123334686496</v>
      </c>
      <c r="Q295" s="630">
        <v>159</v>
      </c>
    </row>
    <row r="296" spans="1:17" ht="14.4" customHeight="1" x14ac:dyDescent="0.3">
      <c r="A296" s="625" t="s">
        <v>7048</v>
      </c>
      <c r="B296" s="626" t="s">
        <v>692</v>
      </c>
      <c r="C296" s="626" t="s">
        <v>5462</v>
      </c>
      <c r="D296" s="626" t="s">
        <v>7051</v>
      </c>
      <c r="E296" s="626" t="s">
        <v>7052</v>
      </c>
      <c r="F296" s="629">
        <v>155</v>
      </c>
      <c r="G296" s="629">
        <v>12865</v>
      </c>
      <c r="H296" s="629">
        <v>1</v>
      </c>
      <c r="I296" s="629">
        <v>83</v>
      </c>
      <c r="J296" s="629">
        <v>185</v>
      </c>
      <c r="K296" s="629">
        <v>15355</v>
      </c>
      <c r="L296" s="629">
        <v>1.1935483870967742</v>
      </c>
      <c r="M296" s="629">
        <v>83</v>
      </c>
      <c r="N296" s="629">
        <v>200</v>
      </c>
      <c r="O296" s="629">
        <v>16800</v>
      </c>
      <c r="P296" s="642">
        <v>1.3058686358336573</v>
      </c>
      <c r="Q296" s="630">
        <v>84</v>
      </c>
    </row>
    <row r="297" spans="1:17" ht="14.4" customHeight="1" x14ac:dyDescent="0.3">
      <c r="A297" s="625" t="s">
        <v>7048</v>
      </c>
      <c r="B297" s="626" t="s">
        <v>692</v>
      </c>
      <c r="C297" s="626" t="s">
        <v>5462</v>
      </c>
      <c r="D297" s="626" t="s">
        <v>7053</v>
      </c>
      <c r="E297" s="626" t="s">
        <v>7054</v>
      </c>
      <c r="F297" s="629">
        <v>3</v>
      </c>
      <c r="G297" s="629">
        <v>282</v>
      </c>
      <c r="H297" s="629">
        <v>1</v>
      </c>
      <c r="I297" s="629">
        <v>94</v>
      </c>
      <c r="J297" s="629">
        <v>2</v>
      </c>
      <c r="K297" s="629">
        <v>190</v>
      </c>
      <c r="L297" s="629">
        <v>0.67375886524822692</v>
      </c>
      <c r="M297" s="629">
        <v>95</v>
      </c>
      <c r="N297" s="629">
        <v>4</v>
      </c>
      <c r="O297" s="629">
        <v>384</v>
      </c>
      <c r="P297" s="642">
        <v>1.3617021276595744</v>
      </c>
      <c r="Q297" s="630">
        <v>96</v>
      </c>
    </row>
    <row r="298" spans="1:17" ht="14.4" customHeight="1" x14ac:dyDescent="0.3">
      <c r="A298" s="625" t="s">
        <v>7048</v>
      </c>
      <c r="B298" s="626" t="s">
        <v>692</v>
      </c>
      <c r="C298" s="626" t="s">
        <v>5462</v>
      </c>
      <c r="D298" s="626" t="s">
        <v>7055</v>
      </c>
      <c r="E298" s="626" t="s">
        <v>7056</v>
      </c>
      <c r="F298" s="629"/>
      <c r="G298" s="629"/>
      <c r="H298" s="629"/>
      <c r="I298" s="629"/>
      <c r="J298" s="629">
        <v>5</v>
      </c>
      <c r="K298" s="629">
        <v>5820</v>
      </c>
      <c r="L298" s="629"/>
      <c r="M298" s="629">
        <v>1164</v>
      </c>
      <c r="N298" s="629">
        <v>2</v>
      </c>
      <c r="O298" s="629">
        <v>2330</v>
      </c>
      <c r="P298" s="642"/>
      <c r="Q298" s="630">
        <v>1165</v>
      </c>
    </row>
    <row r="299" spans="1:17" ht="14.4" customHeight="1" x14ac:dyDescent="0.3">
      <c r="A299" s="625" t="s">
        <v>7048</v>
      </c>
      <c r="B299" s="626" t="s">
        <v>692</v>
      </c>
      <c r="C299" s="626" t="s">
        <v>5462</v>
      </c>
      <c r="D299" s="626" t="s">
        <v>7057</v>
      </c>
      <c r="E299" s="626" t="s">
        <v>7058</v>
      </c>
      <c r="F299" s="629">
        <v>128</v>
      </c>
      <c r="G299" s="629">
        <v>4864</v>
      </c>
      <c r="H299" s="629">
        <v>1</v>
      </c>
      <c r="I299" s="629">
        <v>38</v>
      </c>
      <c r="J299" s="629">
        <v>136</v>
      </c>
      <c r="K299" s="629">
        <v>5304</v>
      </c>
      <c r="L299" s="629">
        <v>1.0904605263157894</v>
      </c>
      <c r="M299" s="629">
        <v>39</v>
      </c>
      <c r="N299" s="629">
        <v>120</v>
      </c>
      <c r="O299" s="629">
        <v>4680</v>
      </c>
      <c r="P299" s="642">
        <v>0.96217105263157898</v>
      </c>
      <c r="Q299" s="630">
        <v>39</v>
      </c>
    </row>
    <row r="300" spans="1:17" ht="14.4" customHeight="1" x14ac:dyDescent="0.3">
      <c r="A300" s="625" t="s">
        <v>7048</v>
      </c>
      <c r="B300" s="626" t="s">
        <v>692</v>
      </c>
      <c r="C300" s="626" t="s">
        <v>5462</v>
      </c>
      <c r="D300" s="626" t="s">
        <v>7059</v>
      </c>
      <c r="E300" s="626" t="s">
        <v>7060</v>
      </c>
      <c r="F300" s="629">
        <v>1</v>
      </c>
      <c r="G300" s="629">
        <v>403</v>
      </c>
      <c r="H300" s="629">
        <v>1</v>
      </c>
      <c r="I300" s="629">
        <v>403</v>
      </c>
      <c r="J300" s="629"/>
      <c r="K300" s="629"/>
      <c r="L300" s="629"/>
      <c r="M300" s="629"/>
      <c r="N300" s="629"/>
      <c r="O300" s="629"/>
      <c r="P300" s="642"/>
      <c r="Q300" s="630"/>
    </row>
    <row r="301" spans="1:17" ht="14.4" customHeight="1" x14ac:dyDescent="0.3">
      <c r="A301" s="625" t="s">
        <v>7048</v>
      </c>
      <c r="B301" s="626" t="s">
        <v>692</v>
      </c>
      <c r="C301" s="626" t="s">
        <v>5462</v>
      </c>
      <c r="D301" s="626" t="s">
        <v>7061</v>
      </c>
      <c r="E301" s="626" t="s">
        <v>7062</v>
      </c>
      <c r="F301" s="629">
        <v>82</v>
      </c>
      <c r="G301" s="629">
        <v>3198</v>
      </c>
      <c r="H301" s="629">
        <v>1</v>
      </c>
      <c r="I301" s="629">
        <v>39</v>
      </c>
      <c r="J301" s="629">
        <v>105</v>
      </c>
      <c r="K301" s="629">
        <v>4200</v>
      </c>
      <c r="L301" s="629">
        <v>1.3133208255159474</v>
      </c>
      <c r="M301" s="629">
        <v>40</v>
      </c>
      <c r="N301" s="629">
        <v>115</v>
      </c>
      <c r="O301" s="629">
        <v>4600</v>
      </c>
      <c r="P301" s="642">
        <v>1.4383989993746091</v>
      </c>
      <c r="Q301" s="630">
        <v>40</v>
      </c>
    </row>
    <row r="302" spans="1:17" ht="14.4" customHeight="1" x14ac:dyDescent="0.3">
      <c r="A302" s="625" t="s">
        <v>7048</v>
      </c>
      <c r="B302" s="626" t="s">
        <v>692</v>
      </c>
      <c r="C302" s="626" t="s">
        <v>5462</v>
      </c>
      <c r="D302" s="626" t="s">
        <v>7063</v>
      </c>
      <c r="E302" s="626" t="s">
        <v>7064</v>
      </c>
      <c r="F302" s="629">
        <v>548</v>
      </c>
      <c r="G302" s="629">
        <v>60828</v>
      </c>
      <c r="H302" s="629">
        <v>1</v>
      </c>
      <c r="I302" s="629">
        <v>111</v>
      </c>
      <c r="J302" s="629">
        <v>591</v>
      </c>
      <c r="K302" s="629">
        <v>66192</v>
      </c>
      <c r="L302" s="629">
        <v>1.0881830735845335</v>
      </c>
      <c r="M302" s="629">
        <v>112</v>
      </c>
      <c r="N302" s="629">
        <v>669</v>
      </c>
      <c r="O302" s="629">
        <v>75597</v>
      </c>
      <c r="P302" s="642">
        <v>1.2427993687117775</v>
      </c>
      <c r="Q302" s="630">
        <v>113</v>
      </c>
    </row>
    <row r="303" spans="1:17" ht="14.4" customHeight="1" x14ac:dyDescent="0.3">
      <c r="A303" s="625" t="s">
        <v>7048</v>
      </c>
      <c r="B303" s="626" t="s">
        <v>692</v>
      </c>
      <c r="C303" s="626" t="s">
        <v>5462</v>
      </c>
      <c r="D303" s="626" t="s">
        <v>7065</v>
      </c>
      <c r="E303" s="626" t="s">
        <v>7066</v>
      </c>
      <c r="F303" s="629">
        <v>55</v>
      </c>
      <c r="G303" s="629">
        <v>1155</v>
      </c>
      <c r="H303" s="629">
        <v>1</v>
      </c>
      <c r="I303" s="629">
        <v>21</v>
      </c>
      <c r="J303" s="629">
        <v>82</v>
      </c>
      <c r="K303" s="629">
        <v>1722</v>
      </c>
      <c r="L303" s="629">
        <v>1.490909090909091</v>
      </c>
      <c r="M303" s="629">
        <v>21</v>
      </c>
      <c r="N303" s="629">
        <v>54</v>
      </c>
      <c r="O303" s="629">
        <v>1134</v>
      </c>
      <c r="P303" s="642">
        <v>0.98181818181818181</v>
      </c>
      <c r="Q303" s="630">
        <v>21</v>
      </c>
    </row>
    <row r="304" spans="1:17" ht="14.4" customHeight="1" x14ac:dyDescent="0.3">
      <c r="A304" s="625" t="s">
        <v>7048</v>
      </c>
      <c r="B304" s="626" t="s">
        <v>692</v>
      </c>
      <c r="C304" s="626" t="s">
        <v>5462</v>
      </c>
      <c r="D304" s="626" t="s">
        <v>6994</v>
      </c>
      <c r="E304" s="626" t="s">
        <v>6995</v>
      </c>
      <c r="F304" s="629">
        <v>16</v>
      </c>
      <c r="G304" s="629">
        <v>6112</v>
      </c>
      <c r="H304" s="629">
        <v>1</v>
      </c>
      <c r="I304" s="629">
        <v>382</v>
      </c>
      <c r="J304" s="629">
        <v>14</v>
      </c>
      <c r="K304" s="629">
        <v>5348</v>
      </c>
      <c r="L304" s="629">
        <v>0.875</v>
      </c>
      <c r="M304" s="629">
        <v>382</v>
      </c>
      <c r="N304" s="629">
        <v>1</v>
      </c>
      <c r="O304" s="629">
        <v>382</v>
      </c>
      <c r="P304" s="642">
        <v>6.25E-2</v>
      </c>
      <c r="Q304" s="630">
        <v>382</v>
      </c>
    </row>
    <row r="305" spans="1:17" ht="14.4" customHeight="1" x14ac:dyDescent="0.3">
      <c r="A305" s="625" t="s">
        <v>7048</v>
      </c>
      <c r="B305" s="626" t="s">
        <v>692</v>
      </c>
      <c r="C305" s="626" t="s">
        <v>5462</v>
      </c>
      <c r="D305" s="626" t="s">
        <v>6996</v>
      </c>
      <c r="E305" s="626" t="s">
        <v>6997</v>
      </c>
      <c r="F305" s="629">
        <v>67</v>
      </c>
      <c r="G305" s="629">
        <v>32562</v>
      </c>
      <c r="H305" s="629">
        <v>1</v>
      </c>
      <c r="I305" s="629">
        <v>486</v>
      </c>
      <c r="J305" s="629">
        <v>85</v>
      </c>
      <c r="K305" s="629">
        <v>41310</v>
      </c>
      <c r="L305" s="629">
        <v>1.2686567164179106</v>
      </c>
      <c r="M305" s="629">
        <v>486</v>
      </c>
      <c r="N305" s="629">
        <v>52</v>
      </c>
      <c r="O305" s="629">
        <v>25272</v>
      </c>
      <c r="P305" s="642">
        <v>0.77611940298507465</v>
      </c>
      <c r="Q305" s="630">
        <v>486</v>
      </c>
    </row>
    <row r="306" spans="1:17" ht="14.4" customHeight="1" x14ac:dyDescent="0.3">
      <c r="A306" s="625" t="s">
        <v>7048</v>
      </c>
      <c r="B306" s="626" t="s">
        <v>692</v>
      </c>
      <c r="C306" s="626" t="s">
        <v>5462</v>
      </c>
      <c r="D306" s="626" t="s">
        <v>7067</v>
      </c>
      <c r="E306" s="626" t="s">
        <v>7068</v>
      </c>
      <c r="F306" s="629">
        <v>6</v>
      </c>
      <c r="G306" s="629">
        <v>3606</v>
      </c>
      <c r="H306" s="629">
        <v>1</v>
      </c>
      <c r="I306" s="629">
        <v>601</v>
      </c>
      <c r="J306" s="629">
        <v>10</v>
      </c>
      <c r="K306" s="629">
        <v>6030</v>
      </c>
      <c r="L306" s="629">
        <v>1.6722129783693844</v>
      </c>
      <c r="M306" s="629">
        <v>603</v>
      </c>
      <c r="N306" s="629">
        <v>5</v>
      </c>
      <c r="O306" s="629">
        <v>3020</v>
      </c>
      <c r="P306" s="642">
        <v>0.83749306711037164</v>
      </c>
      <c r="Q306" s="630">
        <v>604</v>
      </c>
    </row>
    <row r="307" spans="1:17" ht="14.4" customHeight="1" x14ac:dyDescent="0.3">
      <c r="A307" s="625" t="s">
        <v>7048</v>
      </c>
      <c r="B307" s="626" t="s">
        <v>692</v>
      </c>
      <c r="C307" s="626" t="s">
        <v>5462</v>
      </c>
      <c r="D307" s="626" t="s">
        <v>7069</v>
      </c>
      <c r="E307" s="626" t="s">
        <v>7070</v>
      </c>
      <c r="F307" s="629">
        <v>4</v>
      </c>
      <c r="G307" s="629">
        <v>144</v>
      </c>
      <c r="H307" s="629">
        <v>1</v>
      </c>
      <c r="I307" s="629">
        <v>36</v>
      </c>
      <c r="J307" s="629"/>
      <c r="K307" s="629"/>
      <c r="L307" s="629"/>
      <c r="M307" s="629"/>
      <c r="N307" s="629">
        <v>6</v>
      </c>
      <c r="O307" s="629">
        <v>222</v>
      </c>
      <c r="P307" s="642">
        <v>1.5416666666666667</v>
      </c>
      <c r="Q307" s="630">
        <v>37</v>
      </c>
    </row>
    <row r="308" spans="1:17" ht="14.4" customHeight="1" x14ac:dyDescent="0.3">
      <c r="A308" s="625" t="s">
        <v>7048</v>
      </c>
      <c r="B308" s="626" t="s">
        <v>692</v>
      </c>
      <c r="C308" s="626" t="s">
        <v>5462</v>
      </c>
      <c r="D308" s="626" t="s">
        <v>7071</v>
      </c>
      <c r="E308" s="626" t="s">
        <v>7072</v>
      </c>
      <c r="F308" s="629">
        <v>6</v>
      </c>
      <c r="G308" s="629">
        <v>2664</v>
      </c>
      <c r="H308" s="629">
        <v>1</v>
      </c>
      <c r="I308" s="629">
        <v>444</v>
      </c>
      <c r="J308" s="629">
        <v>6</v>
      </c>
      <c r="K308" s="629">
        <v>2664</v>
      </c>
      <c r="L308" s="629">
        <v>1</v>
      </c>
      <c r="M308" s="629">
        <v>444</v>
      </c>
      <c r="N308" s="629">
        <v>6</v>
      </c>
      <c r="O308" s="629">
        <v>2664</v>
      </c>
      <c r="P308" s="642">
        <v>1</v>
      </c>
      <c r="Q308" s="630">
        <v>444</v>
      </c>
    </row>
    <row r="309" spans="1:17" ht="14.4" customHeight="1" x14ac:dyDescent="0.3">
      <c r="A309" s="625" t="s">
        <v>7048</v>
      </c>
      <c r="B309" s="626" t="s">
        <v>692</v>
      </c>
      <c r="C309" s="626" t="s">
        <v>5462</v>
      </c>
      <c r="D309" s="626" t="s">
        <v>7073</v>
      </c>
      <c r="E309" s="626" t="s">
        <v>7074</v>
      </c>
      <c r="F309" s="629">
        <v>388</v>
      </c>
      <c r="G309" s="629">
        <v>15520</v>
      </c>
      <c r="H309" s="629">
        <v>1</v>
      </c>
      <c r="I309" s="629">
        <v>40</v>
      </c>
      <c r="J309" s="629">
        <v>408</v>
      </c>
      <c r="K309" s="629">
        <v>16320</v>
      </c>
      <c r="L309" s="629">
        <v>1.0515463917525774</v>
      </c>
      <c r="M309" s="629">
        <v>40</v>
      </c>
      <c r="N309" s="629">
        <v>313</v>
      </c>
      <c r="O309" s="629">
        <v>12833</v>
      </c>
      <c r="P309" s="642">
        <v>0.82686855670103088</v>
      </c>
      <c r="Q309" s="630">
        <v>41</v>
      </c>
    </row>
    <row r="310" spans="1:17" ht="14.4" customHeight="1" x14ac:dyDescent="0.3">
      <c r="A310" s="625" t="s">
        <v>7048</v>
      </c>
      <c r="B310" s="626" t="s">
        <v>692</v>
      </c>
      <c r="C310" s="626" t="s">
        <v>5462</v>
      </c>
      <c r="D310" s="626" t="s">
        <v>7075</v>
      </c>
      <c r="E310" s="626" t="s">
        <v>7076</v>
      </c>
      <c r="F310" s="629"/>
      <c r="G310" s="629"/>
      <c r="H310" s="629"/>
      <c r="I310" s="629"/>
      <c r="J310" s="629">
        <v>2</v>
      </c>
      <c r="K310" s="629">
        <v>302</v>
      </c>
      <c r="L310" s="629"/>
      <c r="M310" s="629">
        <v>151</v>
      </c>
      <c r="N310" s="629"/>
      <c r="O310" s="629"/>
      <c r="P310" s="642"/>
      <c r="Q310" s="630"/>
    </row>
    <row r="311" spans="1:17" ht="14.4" customHeight="1" x14ac:dyDescent="0.3">
      <c r="A311" s="625" t="s">
        <v>7048</v>
      </c>
      <c r="B311" s="626" t="s">
        <v>692</v>
      </c>
      <c r="C311" s="626" t="s">
        <v>5462</v>
      </c>
      <c r="D311" s="626" t="s">
        <v>7077</v>
      </c>
      <c r="E311" s="626" t="s">
        <v>7078</v>
      </c>
      <c r="F311" s="629">
        <v>3</v>
      </c>
      <c r="G311" s="629">
        <v>1470</v>
      </c>
      <c r="H311" s="629">
        <v>1</v>
      </c>
      <c r="I311" s="629">
        <v>490</v>
      </c>
      <c r="J311" s="629">
        <v>31</v>
      </c>
      <c r="K311" s="629">
        <v>15190</v>
      </c>
      <c r="L311" s="629">
        <v>10.333333333333334</v>
      </c>
      <c r="M311" s="629">
        <v>490</v>
      </c>
      <c r="N311" s="629">
        <v>15</v>
      </c>
      <c r="O311" s="629">
        <v>7350</v>
      </c>
      <c r="P311" s="642">
        <v>5</v>
      </c>
      <c r="Q311" s="630">
        <v>490</v>
      </c>
    </row>
    <row r="312" spans="1:17" ht="14.4" customHeight="1" x14ac:dyDescent="0.3">
      <c r="A312" s="625" t="s">
        <v>7048</v>
      </c>
      <c r="B312" s="626" t="s">
        <v>692</v>
      </c>
      <c r="C312" s="626" t="s">
        <v>5462</v>
      </c>
      <c r="D312" s="626" t="s">
        <v>7079</v>
      </c>
      <c r="E312" s="626" t="s">
        <v>7080</v>
      </c>
      <c r="F312" s="629"/>
      <c r="G312" s="629"/>
      <c r="H312" s="629"/>
      <c r="I312" s="629"/>
      <c r="J312" s="629">
        <v>1</v>
      </c>
      <c r="K312" s="629">
        <v>327</v>
      </c>
      <c r="L312" s="629"/>
      <c r="M312" s="629">
        <v>327</v>
      </c>
      <c r="N312" s="629"/>
      <c r="O312" s="629"/>
      <c r="P312" s="642"/>
      <c r="Q312" s="630"/>
    </row>
    <row r="313" spans="1:17" ht="14.4" customHeight="1" x14ac:dyDescent="0.3">
      <c r="A313" s="625" t="s">
        <v>7048</v>
      </c>
      <c r="B313" s="626" t="s">
        <v>692</v>
      </c>
      <c r="C313" s="626" t="s">
        <v>5462</v>
      </c>
      <c r="D313" s="626" t="s">
        <v>7081</v>
      </c>
      <c r="E313" s="626" t="s">
        <v>7082</v>
      </c>
      <c r="F313" s="629">
        <v>19</v>
      </c>
      <c r="G313" s="629">
        <v>589</v>
      </c>
      <c r="H313" s="629">
        <v>1</v>
      </c>
      <c r="I313" s="629">
        <v>31</v>
      </c>
      <c r="J313" s="629">
        <v>12</v>
      </c>
      <c r="K313" s="629">
        <v>372</v>
      </c>
      <c r="L313" s="629">
        <v>0.63157894736842102</v>
      </c>
      <c r="M313" s="629">
        <v>31</v>
      </c>
      <c r="N313" s="629">
        <v>11</v>
      </c>
      <c r="O313" s="629">
        <v>341</v>
      </c>
      <c r="P313" s="642">
        <v>0.57894736842105265</v>
      </c>
      <c r="Q313" s="630">
        <v>31</v>
      </c>
    </row>
    <row r="314" spans="1:17" ht="14.4" customHeight="1" x14ac:dyDescent="0.3">
      <c r="A314" s="625" t="s">
        <v>7048</v>
      </c>
      <c r="B314" s="626" t="s">
        <v>692</v>
      </c>
      <c r="C314" s="626" t="s">
        <v>5462</v>
      </c>
      <c r="D314" s="626" t="s">
        <v>7083</v>
      </c>
      <c r="E314" s="626" t="s">
        <v>7084</v>
      </c>
      <c r="F314" s="629"/>
      <c r="G314" s="629"/>
      <c r="H314" s="629"/>
      <c r="I314" s="629"/>
      <c r="J314" s="629">
        <v>1</v>
      </c>
      <c r="K314" s="629">
        <v>204</v>
      </c>
      <c r="L314" s="629"/>
      <c r="M314" s="629">
        <v>204</v>
      </c>
      <c r="N314" s="629">
        <v>3</v>
      </c>
      <c r="O314" s="629">
        <v>615</v>
      </c>
      <c r="P314" s="642"/>
      <c r="Q314" s="630">
        <v>205</v>
      </c>
    </row>
    <row r="315" spans="1:17" ht="14.4" customHeight="1" x14ac:dyDescent="0.3">
      <c r="A315" s="625" t="s">
        <v>7048</v>
      </c>
      <c r="B315" s="626" t="s">
        <v>692</v>
      </c>
      <c r="C315" s="626" t="s">
        <v>5462</v>
      </c>
      <c r="D315" s="626" t="s">
        <v>7085</v>
      </c>
      <c r="E315" s="626" t="s">
        <v>7086</v>
      </c>
      <c r="F315" s="629"/>
      <c r="G315" s="629"/>
      <c r="H315" s="629"/>
      <c r="I315" s="629"/>
      <c r="J315" s="629">
        <v>1</v>
      </c>
      <c r="K315" s="629">
        <v>376</v>
      </c>
      <c r="L315" s="629"/>
      <c r="M315" s="629">
        <v>376</v>
      </c>
      <c r="N315" s="629">
        <v>3</v>
      </c>
      <c r="O315" s="629">
        <v>1131</v>
      </c>
      <c r="P315" s="642"/>
      <c r="Q315" s="630">
        <v>377</v>
      </c>
    </row>
    <row r="316" spans="1:17" ht="14.4" customHeight="1" x14ac:dyDescent="0.3">
      <c r="A316" s="625" t="s">
        <v>7048</v>
      </c>
      <c r="B316" s="626" t="s">
        <v>692</v>
      </c>
      <c r="C316" s="626" t="s">
        <v>5462</v>
      </c>
      <c r="D316" s="626" t="s">
        <v>7087</v>
      </c>
      <c r="E316" s="626" t="s">
        <v>7088</v>
      </c>
      <c r="F316" s="629"/>
      <c r="G316" s="629"/>
      <c r="H316" s="629"/>
      <c r="I316" s="629"/>
      <c r="J316" s="629">
        <v>1</v>
      </c>
      <c r="K316" s="629">
        <v>2013</v>
      </c>
      <c r="L316" s="629"/>
      <c r="M316" s="629">
        <v>2013</v>
      </c>
      <c r="N316" s="629"/>
      <c r="O316" s="629"/>
      <c r="P316" s="642"/>
      <c r="Q316" s="630"/>
    </row>
    <row r="317" spans="1:17" ht="14.4" customHeight="1" x14ac:dyDescent="0.3">
      <c r="A317" s="625" t="s">
        <v>7048</v>
      </c>
      <c r="B317" s="626" t="s">
        <v>692</v>
      </c>
      <c r="C317" s="626" t="s">
        <v>5462</v>
      </c>
      <c r="D317" s="626" t="s">
        <v>7089</v>
      </c>
      <c r="E317" s="626" t="s">
        <v>7090</v>
      </c>
      <c r="F317" s="629"/>
      <c r="G317" s="629"/>
      <c r="H317" s="629"/>
      <c r="I317" s="629"/>
      <c r="J317" s="629"/>
      <c r="K317" s="629"/>
      <c r="L317" s="629"/>
      <c r="M317" s="629"/>
      <c r="N317" s="629">
        <v>1</v>
      </c>
      <c r="O317" s="629">
        <v>761</v>
      </c>
      <c r="P317" s="642"/>
      <c r="Q317" s="630">
        <v>761</v>
      </c>
    </row>
    <row r="318" spans="1:17" ht="14.4" customHeight="1" x14ac:dyDescent="0.3">
      <c r="A318" s="625" t="s">
        <v>7091</v>
      </c>
      <c r="B318" s="626" t="s">
        <v>2267</v>
      </c>
      <c r="C318" s="626" t="s">
        <v>5462</v>
      </c>
      <c r="D318" s="626" t="s">
        <v>6741</v>
      </c>
      <c r="E318" s="626" t="s">
        <v>6742</v>
      </c>
      <c r="F318" s="629"/>
      <c r="G318" s="629"/>
      <c r="H318" s="629"/>
      <c r="I318" s="629"/>
      <c r="J318" s="629"/>
      <c r="K318" s="629"/>
      <c r="L318" s="629"/>
      <c r="M318" s="629"/>
      <c r="N318" s="629">
        <v>1</v>
      </c>
      <c r="O318" s="629">
        <v>169</v>
      </c>
      <c r="P318" s="642"/>
      <c r="Q318" s="630">
        <v>169</v>
      </c>
    </row>
    <row r="319" spans="1:17" ht="14.4" customHeight="1" x14ac:dyDescent="0.3">
      <c r="A319" s="625" t="s">
        <v>7091</v>
      </c>
      <c r="B319" s="626" t="s">
        <v>2267</v>
      </c>
      <c r="C319" s="626" t="s">
        <v>5462</v>
      </c>
      <c r="D319" s="626" t="s">
        <v>6743</v>
      </c>
      <c r="E319" s="626" t="s">
        <v>6744</v>
      </c>
      <c r="F319" s="629"/>
      <c r="G319" s="629"/>
      <c r="H319" s="629"/>
      <c r="I319" s="629"/>
      <c r="J319" s="629"/>
      <c r="K319" s="629"/>
      <c r="L319" s="629"/>
      <c r="M319" s="629"/>
      <c r="N319" s="629">
        <v>1</v>
      </c>
      <c r="O319" s="629">
        <v>166</v>
      </c>
      <c r="P319" s="642"/>
      <c r="Q319" s="630">
        <v>166</v>
      </c>
    </row>
    <row r="320" spans="1:17" ht="14.4" customHeight="1" x14ac:dyDescent="0.3">
      <c r="A320" s="625" t="s">
        <v>7091</v>
      </c>
      <c r="B320" s="626" t="s">
        <v>2267</v>
      </c>
      <c r="C320" s="626" t="s">
        <v>5462</v>
      </c>
      <c r="D320" s="626" t="s">
        <v>6745</v>
      </c>
      <c r="E320" s="626" t="s">
        <v>6746</v>
      </c>
      <c r="F320" s="629"/>
      <c r="G320" s="629"/>
      <c r="H320" s="629"/>
      <c r="I320" s="629"/>
      <c r="J320" s="629"/>
      <c r="K320" s="629"/>
      <c r="L320" s="629"/>
      <c r="M320" s="629"/>
      <c r="N320" s="629">
        <v>1</v>
      </c>
      <c r="O320" s="629">
        <v>172</v>
      </c>
      <c r="P320" s="642"/>
      <c r="Q320" s="630">
        <v>172</v>
      </c>
    </row>
    <row r="321" spans="1:17" ht="14.4" customHeight="1" x14ac:dyDescent="0.3">
      <c r="A321" s="625" t="s">
        <v>7091</v>
      </c>
      <c r="B321" s="626" t="s">
        <v>2267</v>
      </c>
      <c r="C321" s="626" t="s">
        <v>5462</v>
      </c>
      <c r="D321" s="626" t="s">
        <v>7092</v>
      </c>
      <c r="E321" s="626" t="s">
        <v>7093</v>
      </c>
      <c r="F321" s="629"/>
      <c r="G321" s="629"/>
      <c r="H321" s="629"/>
      <c r="I321" s="629"/>
      <c r="J321" s="629">
        <v>1</v>
      </c>
      <c r="K321" s="629">
        <v>166</v>
      </c>
      <c r="L321" s="629"/>
      <c r="M321" s="629">
        <v>166</v>
      </c>
      <c r="N321" s="629"/>
      <c r="O321" s="629"/>
      <c r="P321" s="642"/>
      <c r="Q321" s="630"/>
    </row>
    <row r="322" spans="1:17" ht="14.4" customHeight="1" x14ac:dyDescent="0.3">
      <c r="A322" s="625" t="s">
        <v>7091</v>
      </c>
      <c r="B322" s="626" t="s">
        <v>2267</v>
      </c>
      <c r="C322" s="626" t="s">
        <v>5462</v>
      </c>
      <c r="D322" s="626" t="s">
        <v>7094</v>
      </c>
      <c r="E322" s="626" t="s">
        <v>7095</v>
      </c>
      <c r="F322" s="629"/>
      <c r="G322" s="629"/>
      <c r="H322" s="629"/>
      <c r="I322" s="629"/>
      <c r="J322" s="629">
        <v>1</v>
      </c>
      <c r="K322" s="629">
        <v>172</v>
      </c>
      <c r="L322" s="629"/>
      <c r="M322" s="629">
        <v>172</v>
      </c>
      <c r="N322" s="629"/>
      <c r="O322" s="629"/>
      <c r="P322" s="642"/>
      <c r="Q322" s="630"/>
    </row>
    <row r="323" spans="1:17" ht="14.4" customHeight="1" x14ac:dyDescent="0.3">
      <c r="A323" s="625" t="s">
        <v>7091</v>
      </c>
      <c r="B323" s="626" t="s">
        <v>2267</v>
      </c>
      <c r="C323" s="626" t="s">
        <v>5462</v>
      </c>
      <c r="D323" s="626" t="s">
        <v>6757</v>
      </c>
      <c r="E323" s="626" t="s">
        <v>6758</v>
      </c>
      <c r="F323" s="629">
        <v>1</v>
      </c>
      <c r="G323" s="629">
        <v>348</v>
      </c>
      <c r="H323" s="629">
        <v>1</v>
      </c>
      <c r="I323" s="629">
        <v>348</v>
      </c>
      <c r="J323" s="629"/>
      <c r="K323" s="629"/>
      <c r="L323" s="629"/>
      <c r="M323" s="629"/>
      <c r="N323" s="629"/>
      <c r="O323" s="629"/>
      <c r="P323" s="642"/>
      <c r="Q323" s="630"/>
    </row>
    <row r="324" spans="1:17" ht="14.4" customHeight="1" x14ac:dyDescent="0.3">
      <c r="A324" s="625" t="s">
        <v>7091</v>
      </c>
      <c r="B324" s="626" t="s">
        <v>2267</v>
      </c>
      <c r="C324" s="626" t="s">
        <v>5462</v>
      </c>
      <c r="D324" s="626" t="s">
        <v>7096</v>
      </c>
      <c r="E324" s="626" t="s">
        <v>7097</v>
      </c>
      <c r="F324" s="629">
        <v>1</v>
      </c>
      <c r="G324" s="629">
        <v>472</v>
      </c>
      <c r="H324" s="629">
        <v>1</v>
      </c>
      <c r="I324" s="629">
        <v>472</v>
      </c>
      <c r="J324" s="629">
        <v>1</v>
      </c>
      <c r="K324" s="629">
        <v>472</v>
      </c>
      <c r="L324" s="629">
        <v>1</v>
      </c>
      <c r="M324" s="629">
        <v>472</v>
      </c>
      <c r="N324" s="629"/>
      <c r="O324" s="629"/>
      <c r="P324" s="642"/>
      <c r="Q324" s="630"/>
    </row>
    <row r="325" spans="1:17" ht="14.4" customHeight="1" x14ac:dyDescent="0.3">
      <c r="A325" s="625" t="s">
        <v>7091</v>
      </c>
      <c r="B325" s="626" t="s">
        <v>2267</v>
      </c>
      <c r="C325" s="626" t="s">
        <v>5462</v>
      </c>
      <c r="D325" s="626" t="s">
        <v>7098</v>
      </c>
      <c r="E325" s="626" t="s">
        <v>7099</v>
      </c>
      <c r="F325" s="629">
        <v>1</v>
      </c>
      <c r="G325" s="629">
        <v>689</v>
      </c>
      <c r="H325" s="629">
        <v>1</v>
      </c>
      <c r="I325" s="629">
        <v>689</v>
      </c>
      <c r="J325" s="629">
        <v>1</v>
      </c>
      <c r="K325" s="629">
        <v>689</v>
      </c>
      <c r="L325" s="629">
        <v>1</v>
      </c>
      <c r="M325" s="629">
        <v>689</v>
      </c>
      <c r="N325" s="629"/>
      <c r="O325" s="629"/>
      <c r="P325" s="642"/>
      <c r="Q325" s="630"/>
    </row>
    <row r="326" spans="1:17" ht="14.4" customHeight="1" x14ac:dyDescent="0.3">
      <c r="A326" s="625" t="s">
        <v>7091</v>
      </c>
      <c r="B326" s="626" t="s">
        <v>2267</v>
      </c>
      <c r="C326" s="626" t="s">
        <v>5462</v>
      </c>
      <c r="D326" s="626" t="s">
        <v>7100</v>
      </c>
      <c r="E326" s="626" t="s">
        <v>7101</v>
      </c>
      <c r="F326" s="629"/>
      <c r="G326" s="629"/>
      <c r="H326" s="629"/>
      <c r="I326" s="629"/>
      <c r="J326" s="629">
        <v>2</v>
      </c>
      <c r="K326" s="629">
        <v>1370</v>
      </c>
      <c r="L326" s="629"/>
      <c r="M326" s="629">
        <v>685</v>
      </c>
      <c r="N326" s="629"/>
      <c r="O326" s="629"/>
      <c r="P326" s="642"/>
      <c r="Q326" s="630"/>
    </row>
    <row r="327" spans="1:17" ht="14.4" customHeight="1" x14ac:dyDescent="0.3">
      <c r="A327" s="625" t="s">
        <v>7091</v>
      </c>
      <c r="B327" s="626" t="s">
        <v>2267</v>
      </c>
      <c r="C327" s="626" t="s">
        <v>5462</v>
      </c>
      <c r="D327" s="626" t="s">
        <v>7102</v>
      </c>
      <c r="E327" s="626" t="s">
        <v>7103</v>
      </c>
      <c r="F327" s="629">
        <v>1</v>
      </c>
      <c r="G327" s="629">
        <v>544</v>
      </c>
      <c r="H327" s="629">
        <v>1</v>
      </c>
      <c r="I327" s="629">
        <v>544</v>
      </c>
      <c r="J327" s="629">
        <v>1</v>
      </c>
      <c r="K327" s="629">
        <v>544</v>
      </c>
      <c r="L327" s="629">
        <v>1</v>
      </c>
      <c r="M327" s="629">
        <v>544</v>
      </c>
      <c r="N327" s="629"/>
      <c r="O327" s="629"/>
      <c r="P327" s="642"/>
      <c r="Q327" s="630"/>
    </row>
    <row r="328" spans="1:17" ht="14.4" customHeight="1" x14ac:dyDescent="0.3">
      <c r="A328" s="625" t="s">
        <v>7091</v>
      </c>
      <c r="B328" s="626" t="s">
        <v>2267</v>
      </c>
      <c r="C328" s="626" t="s">
        <v>5462</v>
      </c>
      <c r="D328" s="626" t="s">
        <v>7104</v>
      </c>
      <c r="E328" s="626" t="s">
        <v>7105</v>
      </c>
      <c r="F328" s="629">
        <v>1</v>
      </c>
      <c r="G328" s="629">
        <v>649</v>
      </c>
      <c r="H328" s="629">
        <v>1</v>
      </c>
      <c r="I328" s="629">
        <v>649</v>
      </c>
      <c r="J328" s="629">
        <v>1</v>
      </c>
      <c r="K328" s="629">
        <v>649</v>
      </c>
      <c r="L328" s="629">
        <v>1</v>
      </c>
      <c r="M328" s="629">
        <v>649</v>
      </c>
      <c r="N328" s="629"/>
      <c r="O328" s="629"/>
      <c r="P328" s="642"/>
      <c r="Q328" s="630"/>
    </row>
    <row r="329" spans="1:17" ht="14.4" customHeight="1" x14ac:dyDescent="0.3">
      <c r="A329" s="625" t="s">
        <v>7091</v>
      </c>
      <c r="B329" s="626" t="s">
        <v>2267</v>
      </c>
      <c r="C329" s="626" t="s">
        <v>5462</v>
      </c>
      <c r="D329" s="626" t="s">
        <v>7106</v>
      </c>
      <c r="E329" s="626" t="s">
        <v>7107</v>
      </c>
      <c r="F329" s="629">
        <v>1</v>
      </c>
      <c r="G329" s="629">
        <v>649</v>
      </c>
      <c r="H329" s="629">
        <v>1</v>
      </c>
      <c r="I329" s="629">
        <v>649</v>
      </c>
      <c r="J329" s="629">
        <v>1</v>
      </c>
      <c r="K329" s="629">
        <v>649</v>
      </c>
      <c r="L329" s="629">
        <v>1</v>
      </c>
      <c r="M329" s="629">
        <v>649</v>
      </c>
      <c r="N329" s="629"/>
      <c r="O329" s="629"/>
      <c r="P329" s="642"/>
      <c r="Q329" s="630"/>
    </row>
    <row r="330" spans="1:17" ht="14.4" customHeight="1" x14ac:dyDescent="0.3">
      <c r="A330" s="625" t="s">
        <v>7091</v>
      </c>
      <c r="B330" s="626" t="s">
        <v>2267</v>
      </c>
      <c r="C330" s="626" t="s">
        <v>5462</v>
      </c>
      <c r="D330" s="626" t="s">
        <v>7108</v>
      </c>
      <c r="E330" s="626" t="s">
        <v>7109</v>
      </c>
      <c r="F330" s="629">
        <v>1</v>
      </c>
      <c r="G330" s="629">
        <v>649</v>
      </c>
      <c r="H330" s="629">
        <v>1</v>
      </c>
      <c r="I330" s="629">
        <v>649</v>
      </c>
      <c r="J330" s="629">
        <v>1</v>
      </c>
      <c r="K330" s="629">
        <v>649</v>
      </c>
      <c r="L330" s="629">
        <v>1</v>
      </c>
      <c r="M330" s="629">
        <v>649</v>
      </c>
      <c r="N330" s="629"/>
      <c r="O330" s="629"/>
      <c r="P330" s="642"/>
      <c r="Q330" s="630"/>
    </row>
    <row r="331" spans="1:17" ht="14.4" customHeight="1" x14ac:dyDescent="0.3">
      <c r="A331" s="625" t="s">
        <v>7091</v>
      </c>
      <c r="B331" s="626" t="s">
        <v>2267</v>
      </c>
      <c r="C331" s="626" t="s">
        <v>5462</v>
      </c>
      <c r="D331" s="626" t="s">
        <v>7110</v>
      </c>
      <c r="E331" s="626" t="s">
        <v>7111</v>
      </c>
      <c r="F331" s="629">
        <v>1</v>
      </c>
      <c r="G331" s="629">
        <v>1394</v>
      </c>
      <c r="H331" s="629">
        <v>1</v>
      </c>
      <c r="I331" s="629">
        <v>1394</v>
      </c>
      <c r="J331" s="629">
        <v>1</v>
      </c>
      <c r="K331" s="629">
        <v>1394</v>
      </c>
      <c r="L331" s="629">
        <v>1</v>
      </c>
      <c r="M331" s="629">
        <v>1394</v>
      </c>
      <c r="N331" s="629"/>
      <c r="O331" s="629"/>
      <c r="P331" s="642"/>
      <c r="Q331" s="630"/>
    </row>
    <row r="332" spans="1:17" ht="14.4" customHeight="1" x14ac:dyDescent="0.3">
      <c r="A332" s="625" t="s">
        <v>7091</v>
      </c>
      <c r="B332" s="626" t="s">
        <v>2267</v>
      </c>
      <c r="C332" s="626" t="s">
        <v>5462</v>
      </c>
      <c r="D332" s="626" t="s">
        <v>7112</v>
      </c>
      <c r="E332" s="626" t="s">
        <v>7113</v>
      </c>
      <c r="F332" s="629">
        <v>1</v>
      </c>
      <c r="G332" s="629">
        <v>649</v>
      </c>
      <c r="H332" s="629">
        <v>1</v>
      </c>
      <c r="I332" s="629">
        <v>649</v>
      </c>
      <c r="J332" s="629">
        <v>1</v>
      </c>
      <c r="K332" s="629">
        <v>649</v>
      </c>
      <c r="L332" s="629">
        <v>1</v>
      </c>
      <c r="M332" s="629">
        <v>649</v>
      </c>
      <c r="N332" s="629"/>
      <c r="O332" s="629"/>
      <c r="P332" s="642"/>
      <c r="Q332" s="630"/>
    </row>
    <row r="333" spans="1:17" ht="14.4" customHeight="1" x14ac:dyDescent="0.3">
      <c r="A333" s="625" t="s">
        <v>7091</v>
      </c>
      <c r="B333" s="626" t="s">
        <v>2267</v>
      </c>
      <c r="C333" s="626" t="s">
        <v>5462</v>
      </c>
      <c r="D333" s="626" t="s">
        <v>7114</v>
      </c>
      <c r="E333" s="626" t="s">
        <v>7115</v>
      </c>
      <c r="F333" s="629">
        <v>1</v>
      </c>
      <c r="G333" s="629">
        <v>673</v>
      </c>
      <c r="H333" s="629">
        <v>1</v>
      </c>
      <c r="I333" s="629">
        <v>673</v>
      </c>
      <c r="J333" s="629">
        <v>1</v>
      </c>
      <c r="K333" s="629">
        <v>673</v>
      </c>
      <c r="L333" s="629">
        <v>1</v>
      </c>
      <c r="M333" s="629">
        <v>673</v>
      </c>
      <c r="N333" s="629"/>
      <c r="O333" s="629"/>
      <c r="P333" s="642"/>
      <c r="Q333" s="630"/>
    </row>
    <row r="334" spans="1:17" ht="14.4" customHeight="1" x14ac:dyDescent="0.3">
      <c r="A334" s="625" t="s">
        <v>7091</v>
      </c>
      <c r="B334" s="626" t="s">
        <v>2267</v>
      </c>
      <c r="C334" s="626" t="s">
        <v>5462</v>
      </c>
      <c r="D334" s="626" t="s">
        <v>7116</v>
      </c>
      <c r="E334" s="626" t="s">
        <v>7117</v>
      </c>
      <c r="F334" s="629">
        <v>1</v>
      </c>
      <c r="G334" s="629">
        <v>673</v>
      </c>
      <c r="H334" s="629">
        <v>1</v>
      </c>
      <c r="I334" s="629">
        <v>673</v>
      </c>
      <c r="J334" s="629">
        <v>1</v>
      </c>
      <c r="K334" s="629">
        <v>673</v>
      </c>
      <c r="L334" s="629">
        <v>1</v>
      </c>
      <c r="M334" s="629">
        <v>673</v>
      </c>
      <c r="N334" s="629"/>
      <c r="O334" s="629"/>
      <c r="P334" s="642"/>
      <c r="Q334" s="630"/>
    </row>
    <row r="335" spans="1:17" ht="14.4" customHeight="1" x14ac:dyDescent="0.3">
      <c r="A335" s="625" t="s">
        <v>7091</v>
      </c>
      <c r="B335" s="626" t="s">
        <v>2267</v>
      </c>
      <c r="C335" s="626" t="s">
        <v>5462</v>
      </c>
      <c r="D335" s="626" t="s">
        <v>7118</v>
      </c>
      <c r="E335" s="626" t="s">
        <v>7119</v>
      </c>
      <c r="F335" s="629">
        <v>1</v>
      </c>
      <c r="G335" s="629">
        <v>508</v>
      </c>
      <c r="H335" s="629">
        <v>1</v>
      </c>
      <c r="I335" s="629">
        <v>508</v>
      </c>
      <c r="J335" s="629"/>
      <c r="K335" s="629"/>
      <c r="L335" s="629"/>
      <c r="M335" s="629"/>
      <c r="N335" s="629"/>
      <c r="O335" s="629"/>
      <c r="P335" s="642"/>
      <c r="Q335" s="630"/>
    </row>
    <row r="336" spans="1:17" ht="14.4" customHeight="1" x14ac:dyDescent="0.3">
      <c r="A336" s="625" t="s">
        <v>7091</v>
      </c>
      <c r="B336" s="626" t="s">
        <v>2267</v>
      </c>
      <c r="C336" s="626" t="s">
        <v>5462</v>
      </c>
      <c r="D336" s="626" t="s">
        <v>7120</v>
      </c>
      <c r="E336" s="626" t="s">
        <v>7121</v>
      </c>
      <c r="F336" s="629">
        <v>1</v>
      </c>
      <c r="G336" s="629">
        <v>418</v>
      </c>
      <c r="H336" s="629">
        <v>1</v>
      </c>
      <c r="I336" s="629">
        <v>418</v>
      </c>
      <c r="J336" s="629"/>
      <c r="K336" s="629"/>
      <c r="L336" s="629"/>
      <c r="M336" s="629"/>
      <c r="N336" s="629"/>
      <c r="O336" s="629"/>
      <c r="P336" s="642"/>
      <c r="Q336" s="630"/>
    </row>
    <row r="337" spans="1:17" ht="14.4" customHeight="1" x14ac:dyDescent="0.3">
      <c r="A337" s="625" t="s">
        <v>7091</v>
      </c>
      <c r="B337" s="626" t="s">
        <v>2267</v>
      </c>
      <c r="C337" s="626" t="s">
        <v>5462</v>
      </c>
      <c r="D337" s="626" t="s">
        <v>7122</v>
      </c>
      <c r="E337" s="626" t="s">
        <v>7123</v>
      </c>
      <c r="F337" s="629">
        <v>1</v>
      </c>
      <c r="G337" s="629">
        <v>286</v>
      </c>
      <c r="H337" s="629">
        <v>1</v>
      </c>
      <c r="I337" s="629">
        <v>286</v>
      </c>
      <c r="J337" s="629"/>
      <c r="K337" s="629"/>
      <c r="L337" s="629"/>
      <c r="M337" s="629"/>
      <c r="N337" s="629"/>
      <c r="O337" s="629"/>
      <c r="P337" s="642"/>
      <c r="Q337" s="630"/>
    </row>
    <row r="338" spans="1:17" ht="14.4" customHeight="1" x14ac:dyDescent="0.3">
      <c r="A338" s="625" t="s">
        <v>7091</v>
      </c>
      <c r="B338" s="626" t="s">
        <v>2267</v>
      </c>
      <c r="C338" s="626" t="s">
        <v>5462</v>
      </c>
      <c r="D338" s="626" t="s">
        <v>7124</v>
      </c>
      <c r="E338" s="626" t="s">
        <v>7125</v>
      </c>
      <c r="F338" s="629">
        <v>1</v>
      </c>
      <c r="G338" s="629">
        <v>343</v>
      </c>
      <c r="H338" s="629">
        <v>1</v>
      </c>
      <c r="I338" s="629">
        <v>343</v>
      </c>
      <c r="J338" s="629">
        <v>1</v>
      </c>
      <c r="K338" s="629">
        <v>343</v>
      </c>
      <c r="L338" s="629">
        <v>1</v>
      </c>
      <c r="M338" s="629">
        <v>343</v>
      </c>
      <c r="N338" s="629"/>
      <c r="O338" s="629"/>
      <c r="P338" s="642"/>
      <c r="Q338" s="630"/>
    </row>
    <row r="339" spans="1:17" ht="14.4" customHeight="1" x14ac:dyDescent="0.3">
      <c r="A339" s="625" t="s">
        <v>7091</v>
      </c>
      <c r="B339" s="626" t="s">
        <v>2267</v>
      </c>
      <c r="C339" s="626" t="s">
        <v>5462</v>
      </c>
      <c r="D339" s="626" t="s">
        <v>7126</v>
      </c>
      <c r="E339" s="626" t="s">
        <v>7127</v>
      </c>
      <c r="F339" s="629">
        <v>2</v>
      </c>
      <c r="G339" s="629">
        <v>406</v>
      </c>
      <c r="H339" s="629">
        <v>1</v>
      </c>
      <c r="I339" s="629">
        <v>203</v>
      </c>
      <c r="J339" s="629">
        <v>1</v>
      </c>
      <c r="K339" s="629">
        <v>203</v>
      </c>
      <c r="L339" s="629">
        <v>0.5</v>
      </c>
      <c r="M339" s="629">
        <v>203</v>
      </c>
      <c r="N339" s="629"/>
      <c r="O339" s="629"/>
      <c r="P339" s="642"/>
      <c r="Q339" s="630"/>
    </row>
    <row r="340" spans="1:17" ht="14.4" customHeight="1" x14ac:dyDescent="0.3">
      <c r="A340" s="625" t="s">
        <v>7091</v>
      </c>
      <c r="B340" s="626" t="s">
        <v>2267</v>
      </c>
      <c r="C340" s="626" t="s">
        <v>5462</v>
      </c>
      <c r="D340" s="626" t="s">
        <v>7128</v>
      </c>
      <c r="E340" s="626" t="s">
        <v>7129</v>
      </c>
      <c r="F340" s="629"/>
      <c r="G340" s="629"/>
      <c r="H340" s="629"/>
      <c r="I340" s="629"/>
      <c r="J340" s="629">
        <v>1</v>
      </c>
      <c r="K340" s="629">
        <v>38</v>
      </c>
      <c r="L340" s="629"/>
      <c r="M340" s="629">
        <v>38</v>
      </c>
      <c r="N340" s="629"/>
      <c r="O340" s="629"/>
      <c r="P340" s="642"/>
      <c r="Q340" s="630"/>
    </row>
    <row r="341" spans="1:17" ht="14.4" customHeight="1" x14ac:dyDescent="0.3">
      <c r="A341" s="625" t="s">
        <v>7091</v>
      </c>
      <c r="B341" s="626" t="s">
        <v>2267</v>
      </c>
      <c r="C341" s="626" t="s">
        <v>5462</v>
      </c>
      <c r="D341" s="626" t="s">
        <v>7130</v>
      </c>
      <c r="E341" s="626" t="s">
        <v>7131</v>
      </c>
      <c r="F341" s="629"/>
      <c r="G341" s="629"/>
      <c r="H341" s="629"/>
      <c r="I341" s="629"/>
      <c r="J341" s="629">
        <v>1</v>
      </c>
      <c r="K341" s="629">
        <v>110</v>
      </c>
      <c r="L341" s="629"/>
      <c r="M341" s="629">
        <v>110</v>
      </c>
      <c r="N341" s="629"/>
      <c r="O341" s="629"/>
      <c r="P341" s="642"/>
      <c r="Q341" s="630"/>
    </row>
    <row r="342" spans="1:17" ht="14.4" customHeight="1" x14ac:dyDescent="0.3">
      <c r="A342" s="625" t="s">
        <v>7091</v>
      </c>
      <c r="B342" s="626" t="s">
        <v>2267</v>
      </c>
      <c r="C342" s="626" t="s">
        <v>5462</v>
      </c>
      <c r="D342" s="626" t="s">
        <v>7132</v>
      </c>
      <c r="E342" s="626" t="s">
        <v>7133</v>
      </c>
      <c r="F342" s="629">
        <v>1</v>
      </c>
      <c r="G342" s="629">
        <v>309</v>
      </c>
      <c r="H342" s="629">
        <v>1</v>
      </c>
      <c r="I342" s="629">
        <v>309</v>
      </c>
      <c r="J342" s="629">
        <v>1</v>
      </c>
      <c r="K342" s="629">
        <v>310</v>
      </c>
      <c r="L342" s="629">
        <v>1.0032362459546926</v>
      </c>
      <c r="M342" s="629">
        <v>310</v>
      </c>
      <c r="N342" s="629"/>
      <c r="O342" s="629"/>
      <c r="P342" s="642"/>
      <c r="Q342" s="630"/>
    </row>
    <row r="343" spans="1:17" ht="14.4" customHeight="1" x14ac:dyDescent="0.3">
      <c r="A343" s="625" t="s">
        <v>535</v>
      </c>
      <c r="B343" s="626" t="s">
        <v>5629</v>
      </c>
      <c r="C343" s="626" t="s">
        <v>5462</v>
      </c>
      <c r="D343" s="626" t="s">
        <v>6043</v>
      </c>
      <c r="E343" s="626" t="s">
        <v>6044</v>
      </c>
      <c r="F343" s="629">
        <v>1018</v>
      </c>
      <c r="G343" s="629">
        <v>29522</v>
      </c>
      <c r="H343" s="629">
        <v>1</v>
      </c>
      <c r="I343" s="629">
        <v>29</v>
      </c>
      <c r="J343" s="629">
        <v>1215</v>
      </c>
      <c r="K343" s="629">
        <v>35235</v>
      </c>
      <c r="L343" s="629">
        <v>1.193516699410609</v>
      </c>
      <c r="M343" s="629">
        <v>29</v>
      </c>
      <c r="N343" s="629">
        <v>56</v>
      </c>
      <c r="O343" s="629">
        <v>1624</v>
      </c>
      <c r="P343" s="642">
        <v>5.50098231827112E-2</v>
      </c>
      <c r="Q343" s="630">
        <v>29</v>
      </c>
    </row>
    <row r="344" spans="1:17" ht="14.4" customHeight="1" x14ac:dyDescent="0.3">
      <c r="A344" s="625" t="s">
        <v>535</v>
      </c>
      <c r="B344" s="626" t="s">
        <v>5629</v>
      </c>
      <c r="C344" s="626" t="s">
        <v>5462</v>
      </c>
      <c r="D344" s="626" t="s">
        <v>6045</v>
      </c>
      <c r="E344" s="626" t="s">
        <v>6046</v>
      </c>
      <c r="F344" s="629">
        <v>1018</v>
      </c>
      <c r="G344" s="629">
        <v>57008</v>
      </c>
      <c r="H344" s="629">
        <v>1</v>
      </c>
      <c r="I344" s="629">
        <v>56</v>
      </c>
      <c r="J344" s="629">
        <v>1213</v>
      </c>
      <c r="K344" s="629">
        <v>67928</v>
      </c>
      <c r="L344" s="629">
        <v>1.1915520628683693</v>
      </c>
      <c r="M344" s="629">
        <v>56</v>
      </c>
      <c r="N344" s="629">
        <v>56</v>
      </c>
      <c r="O344" s="629">
        <v>3136</v>
      </c>
      <c r="P344" s="642">
        <v>5.50098231827112E-2</v>
      </c>
      <c r="Q344" s="630">
        <v>56</v>
      </c>
    </row>
    <row r="345" spans="1:17" ht="14.4" customHeight="1" x14ac:dyDescent="0.3">
      <c r="A345" s="625" t="s">
        <v>535</v>
      </c>
      <c r="B345" s="626" t="s">
        <v>5629</v>
      </c>
      <c r="C345" s="626" t="s">
        <v>5462</v>
      </c>
      <c r="D345" s="626" t="s">
        <v>6047</v>
      </c>
      <c r="E345" s="626" t="s">
        <v>6048</v>
      </c>
      <c r="F345" s="629">
        <v>1020</v>
      </c>
      <c r="G345" s="629">
        <v>29580</v>
      </c>
      <c r="H345" s="629">
        <v>1</v>
      </c>
      <c r="I345" s="629">
        <v>29</v>
      </c>
      <c r="J345" s="629">
        <v>1214</v>
      </c>
      <c r="K345" s="629">
        <v>35206</v>
      </c>
      <c r="L345" s="629">
        <v>1.1901960784313725</v>
      </c>
      <c r="M345" s="629">
        <v>29</v>
      </c>
      <c r="N345" s="629">
        <v>56</v>
      </c>
      <c r="O345" s="629">
        <v>1624</v>
      </c>
      <c r="P345" s="642">
        <v>5.4901960784313725E-2</v>
      </c>
      <c r="Q345" s="630">
        <v>29</v>
      </c>
    </row>
    <row r="346" spans="1:17" ht="14.4" customHeight="1" x14ac:dyDescent="0.3">
      <c r="A346" s="625" t="s">
        <v>535</v>
      </c>
      <c r="B346" s="626" t="s">
        <v>5629</v>
      </c>
      <c r="C346" s="626" t="s">
        <v>5462</v>
      </c>
      <c r="D346" s="626" t="s">
        <v>6049</v>
      </c>
      <c r="E346" s="626" t="s">
        <v>6050</v>
      </c>
      <c r="F346" s="629">
        <v>1016</v>
      </c>
      <c r="G346" s="629">
        <v>23368</v>
      </c>
      <c r="H346" s="629">
        <v>1</v>
      </c>
      <c r="I346" s="629">
        <v>23</v>
      </c>
      <c r="J346" s="629">
        <v>1215</v>
      </c>
      <c r="K346" s="629">
        <v>27945</v>
      </c>
      <c r="L346" s="629">
        <v>1.1958661417322836</v>
      </c>
      <c r="M346" s="629">
        <v>23</v>
      </c>
      <c r="N346" s="629">
        <v>56</v>
      </c>
      <c r="O346" s="629">
        <v>1288</v>
      </c>
      <c r="P346" s="642">
        <v>5.5118110236220472E-2</v>
      </c>
      <c r="Q346" s="630">
        <v>23</v>
      </c>
    </row>
    <row r="347" spans="1:17" ht="14.4" customHeight="1" x14ac:dyDescent="0.3">
      <c r="A347" s="625" t="s">
        <v>535</v>
      </c>
      <c r="B347" s="626" t="s">
        <v>5629</v>
      </c>
      <c r="C347" s="626" t="s">
        <v>5462</v>
      </c>
      <c r="D347" s="626" t="s">
        <v>6051</v>
      </c>
      <c r="E347" s="626" t="s">
        <v>6052</v>
      </c>
      <c r="F347" s="629">
        <v>1023</v>
      </c>
      <c r="G347" s="629">
        <v>62403</v>
      </c>
      <c r="H347" s="629">
        <v>1</v>
      </c>
      <c r="I347" s="629">
        <v>61</v>
      </c>
      <c r="J347" s="629">
        <v>1217</v>
      </c>
      <c r="K347" s="629">
        <v>74237</v>
      </c>
      <c r="L347" s="629">
        <v>1.1896383186705768</v>
      </c>
      <c r="M347" s="629">
        <v>61</v>
      </c>
      <c r="N347" s="629">
        <v>56</v>
      </c>
      <c r="O347" s="629">
        <v>3416</v>
      </c>
      <c r="P347" s="642">
        <v>5.4740957966764418E-2</v>
      </c>
      <c r="Q347" s="630">
        <v>61</v>
      </c>
    </row>
    <row r="348" spans="1:17" ht="14.4" customHeight="1" x14ac:dyDescent="0.3">
      <c r="A348" s="625" t="s">
        <v>535</v>
      </c>
      <c r="B348" s="626" t="s">
        <v>5629</v>
      </c>
      <c r="C348" s="626" t="s">
        <v>5462</v>
      </c>
      <c r="D348" s="626" t="s">
        <v>6053</v>
      </c>
      <c r="E348" s="626" t="s">
        <v>6054</v>
      </c>
      <c r="F348" s="629">
        <v>1025</v>
      </c>
      <c r="G348" s="629">
        <v>72775</v>
      </c>
      <c r="H348" s="629">
        <v>1</v>
      </c>
      <c r="I348" s="629">
        <v>71</v>
      </c>
      <c r="J348" s="629">
        <v>1214</v>
      </c>
      <c r="K348" s="629">
        <v>86194</v>
      </c>
      <c r="L348" s="629">
        <v>1.184390243902439</v>
      </c>
      <c r="M348" s="629">
        <v>71</v>
      </c>
      <c r="N348" s="629">
        <v>56</v>
      </c>
      <c r="O348" s="629">
        <v>3976</v>
      </c>
      <c r="P348" s="642">
        <v>5.4634146341463415E-2</v>
      </c>
      <c r="Q348" s="630">
        <v>71</v>
      </c>
    </row>
    <row r="349" spans="1:17" ht="14.4" customHeight="1" x14ac:dyDescent="0.3">
      <c r="A349" s="625" t="s">
        <v>535</v>
      </c>
      <c r="B349" s="626" t="s">
        <v>5629</v>
      </c>
      <c r="C349" s="626" t="s">
        <v>5462</v>
      </c>
      <c r="D349" s="626" t="s">
        <v>6055</v>
      </c>
      <c r="E349" s="626" t="s">
        <v>6056</v>
      </c>
      <c r="F349" s="629">
        <v>1</v>
      </c>
      <c r="G349" s="629">
        <v>239</v>
      </c>
      <c r="H349" s="629">
        <v>1</v>
      </c>
      <c r="I349" s="629">
        <v>239</v>
      </c>
      <c r="J349" s="629"/>
      <c r="K349" s="629"/>
      <c r="L349" s="629"/>
      <c r="M349" s="629"/>
      <c r="N349" s="629"/>
      <c r="O349" s="629"/>
      <c r="P349" s="642"/>
      <c r="Q349" s="630"/>
    </row>
    <row r="350" spans="1:17" ht="14.4" customHeight="1" x14ac:dyDescent="0.3">
      <c r="A350" s="625" t="s">
        <v>535</v>
      </c>
      <c r="B350" s="626" t="s">
        <v>5557</v>
      </c>
      <c r="C350" s="626" t="s">
        <v>5462</v>
      </c>
      <c r="D350" s="626" t="s">
        <v>6043</v>
      </c>
      <c r="E350" s="626" t="s">
        <v>6044</v>
      </c>
      <c r="F350" s="629">
        <v>200</v>
      </c>
      <c r="G350" s="629">
        <v>5800</v>
      </c>
      <c r="H350" s="629">
        <v>1</v>
      </c>
      <c r="I350" s="629">
        <v>29</v>
      </c>
      <c r="J350" s="629"/>
      <c r="K350" s="629"/>
      <c r="L350" s="629"/>
      <c r="M350" s="629"/>
      <c r="N350" s="629"/>
      <c r="O350" s="629"/>
      <c r="P350" s="642"/>
      <c r="Q350" s="630"/>
    </row>
    <row r="351" spans="1:17" ht="14.4" customHeight="1" x14ac:dyDescent="0.3">
      <c r="A351" s="625" t="s">
        <v>535</v>
      </c>
      <c r="B351" s="626" t="s">
        <v>5557</v>
      </c>
      <c r="C351" s="626" t="s">
        <v>5462</v>
      </c>
      <c r="D351" s="626" t="s">
        <v>6045</v>
      </c>
      <c r="E351" s="626" t="s">
        <v>6046</v>
      </c>
      <c r="F351" s="629">
        <v>200</v>
      </c>
      <c r="G351" s="629">
        <v>11200</v>
      </c>
      <c r="H351" s="629">
        <v>1</v>
      </c>
      <c r="I351" s="629">
        <v>56</v>
      </c>
      <c r="J351" s="629"/>
      <c r="K351" s="629"/>
      <c r="L351" s="629"/>
      <c r="M351" s="629"/>
      <c r="N351" s="629"/>
      <c r="O351" s="629"/>
      <c r="P351" s="642"/>
      <c r="Q351" s="630"/>
    </row>
    <row r="352" spans="1:17" ht="14.4" customHeight="1" x14ac:dyDescent="0.3">
      <c r="A352" s="625" t="s">
        <v>535</v>
      </c>
      <c r="B352" s="626" t="s">
        <v>5557</v>
      </c>
      <c r="C352" s="626" t="s">
        <v>5462</v>
      </c>
      <c r="D352" s="626" t="s">
        <v>6047</v>
      </c>
      <c r="E352" s="626" t="s">
        <v>6048</v>
      </c>
      <c r="F352" s="629">
        <v>200</v>
      </c>
      <c r="G352" s="629">
        <v>5800</v>
      </c>
      <c r="H352" s="629">
        <v>1</v>
      </c>
      <c r="I352" s="629">
        <v>29</v>
      </c>
      <c r="J352" s="629"/>
      <c r="K352" s="629"/>
      <c r="L352" s="629"/>
      <c r="M352" s="629"/>
      <c r="N352" s="629"/>
      <c r="O352" s="629"/>
      <c r="P352" s="642"/>
      <c r="Q352" s="630"/>
    </row>
    <row r="353" spans="1:17" ht="14.4" customHeight="1" x14ac:dyDescent="0.3">
      <c r="A353" s="625" t="s">
        <v>535</v>
      </c>
      <c r="B353" s="626" t="s">
        <v>5557</v>
      </c>
      <c r="C353" s="626" t="s">
        <v>5462</v>
      </c>
      <c r="D353" s="626" t="s">
        <v>6049</v>
      </c>
      <c r="E353" s="626" t="s">
        <v>6050</v>
      </c>
      <c r="F353" s="629">
        <v>200</v>
      </c>
      <c r="G353" s="629">
        <v>4600</v>
      </c>
      <c r="H353" s="629">
        <v>1</v>
      </c>
      <c r="I353" s="629">
        <v>23</v>
      </c>
      <c r="J353" s="629"/>
      <c r="K353" s="629"/>
      <c r="L353" s="629"/>
      <c r="M353" s="629"/>
      <c r="N353" s="629"/>
      <c r="O353" s="629"/>
      <c r="P353" s="642"/>
      <c r="Q353" s="630"/>
    </row>
    <row r="354" spans="1:17" ht="14.4" customHeight="1" x14ac:dyDescent="0.3">
      <c r="A354" s="625" t="s">
        <v>535</v>
      </c>
      <c r="B354" s="626" t="s">
        <v>5557</v>
      </c>
      <c r="C354" s="626" t="s">
        <v>5462</v>
      </c>
      <c r="D354" s="626" t="s">
        <v>6051</v>
      </c>
      <c r="E354" s="626" t="s">
        <v>6052</v>
      </c>
      <c r="F354" s="629">
        <v>209</v>
      </c>
      <c r="G354" s="629">
        <v>12749</v>
      </c>
      <c r="H354" s="629">
        <v>1</v>
      </c>
      <c r="I354" s="629">
        <v>61</v>
      </c>
      <c r="J354" s="629"/>
      <c r="K354" s="629"/>
      <c r="L354" s="629"/>
      <c r="M354" s="629"/>
      <c r="N354" s="629"/>
      <c r="O354" s="629"/>
      <c r="P354" s="642"/>
      <c r="Q354" s="630"/>
    </row>
    <row r="355" spans="1:17" ht="14.4" customHeight="1" x14ac:dyDescent="0.3">
      <c r="A355" s="625" t="s">
        <v>535</v>
      </c>
      <c r="B355" s="626" t="s">
        <v>5557</v>
      </c>
      <c r="C355" s="626" t="s">
        <v>5462</v>
      </c>
      <c r="D355" s="626" t="s">
        <v>6053</v>
      </c>
      <c r="E355" s="626" t="s">
        <v>6054</v>
      </c>
      <c r="F355" s="629">
        <v>191</v>
      </c>
      <c r="G355" s="629">
        <v>13561</v>
      </c>
      <c r="H355" s="629">
        <v>1</v>
      </c>
      <c r="I355" s="629">
        <v>71</v>
      </c>
      <c r="J355" s="629"/>
      <c r="K355" s="629"/>
      <c r="L355" s="629"/>
      <c r="M355" s="629"/>
      <c r="N355" s="629"/>
      <c r="O355" s="629"/>
      <c r="P355" s="642"/>
      <c r="Q355" s="630"/>
    </row>
    <row r="356" spans="1:17" ht="14.4" customHeight="1" thickBot="1" x14ac:dyDescent="0.35">
      <c r="A356" s="631" t="s">
        <v>535</v>
      </c>
      <c r="B356" s="632" t="s">
        <v>5557</v>
      </c>
      <c r="C356" s="632" t="s">
        <v>5462</v>
      </c>
      <c r="D356" s="632" t="s">
        <v>6055</v>
      </c>
      <c r="E356" s="632" t="s">
        <v>6056</v>
      </c>
      <c r="F356" s="635">
        <v>2</v>
      </c>
      <c r="G356" s="635">
        <v>478</v>
      </c>
      <c r="H356" s="635">
        <v>1</v>
      </c>
      <c r="I356" s="635">
        <v>239</v>
      </c>
      <c r="J356" s="635"/>
      <c r="K356" s="635"/>
      <c r="L356" s="635"/>
      <c r="M356" s="635"/>
      <c r="N356" s="635"/>
      <c r="O356" s="635"/>
      <c r="P356" s="643"/>
      <c r="Q356" s="63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315" bestFit="1" customWidth="1"/>
    <col min="2" max="2" width="15.6640625" style="315" bestFit="1" customWidth="1"/>
    <col min="3" max="5" width="8.33203125" style="325" customWidth="1"/>
    <col min="6" max="6" width="6.109375" style="326" customWidth="1"/>
    <col min="7" max="9" width="8.33203125" style="327" customWidth="1"/>
    <col min="10" max="10" width="6.109375" style="326" customWidth="1"/>
    <col min="11" max="13" width="8.33203125" style="327" customWidth="1"/>
    <col min="14" max="14" width="8.33203125" style="325" customWidth="1"/>
    <col min="15" max="16384" width="8.88671875" style="315"/>
  </cols>
  <sheetData>
    <row r="1" spans="1:14" ht="18.600000000000001" customHeight="1" thickBot="1" x14ac:dyDescent="0.4">
      <c r="A1" s="572" t="s">
        <v>275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</row>
    <row r="2" spans="1:14" ht="14.4" customHeight="1" thickBot="1" x14ac:dyDescent="0.35">
      <c r="A2" s="580" t="s">
        <v>297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4" ht="14.4" customHeight="1" thickBot="1" x14ac:dyDescent="0.35">
      <c r="A3" s="317"/>
      <c r="B3" s="318" t="s">
        <v>255</v>
      </c>
      <c r="C3" s="319">
        <f>SUBTOTAL(9,C6:C1048576)</f>
        <v>5184</v>
      </c>
      <c r="D3" s="320">
        <f>SUBTOTAL(9,D6:D1048576)</f>
        <v>6035</v>
      </c>
      <c r="E3" s="320">
        <f>SUBTOTAL(9,E6:E1048576)</f>
        <v>4561</v>
      </c>
      <c r="F3" s="321">
        <f>IF(OR(E3=0,C3=0),"",E3/C3)</f>
        <v>0.87982253086419748</v>
      </c>
      <c r="G3" s="322">
        <f>SUBTOTAL(9,G6:G1048576)</f>
        <v>44036520</v>
      </c>
      <c r="H3" s="323">
        <f>SUBTOTAL(9,H6:H1048576)</f>
        <v>47165878</v>
      </c>
      <c r="I3" s="323">
        <f>SUBTOTAL(9,I6:I1048576)</f>
        <v>38489749</v>
      </c>
      <c r="J3" s="321">
        <f>IF(OR(I3=0,G3=0),"",I3/G3)</f>
        <v>0.87404156822564549</v>
      </c>
      <c r="K3" s="322">
        <f>SUBTOTAL(9,K6:K1048576)</f>
        <v>15535760</v>
      </c>
      <c r="L3" s="323">
        <f>SUBTOTAL(9,L6:L1048576)</f>
        <v>16550680</v>
      </c>
      <c r="M3" s="323">
        <f>SUBTOTAL(9,M6:M1048576)</f>
        <v>13460500</v>
      </c>
      <c r="N3" s="324">
        <f>IF(OR(M3=0,E3=0),"",M3/E3)</f>
        <v>2951.2168384126289</v>
      </c>
    </row>
    <row r="4" spans="1:14" ht="14.4" customHeight="1" x14ac:dyDescent="0.3">
      <c r="A4" s="574" t="s">
        <v>175</v>
      </c>
      <c r="B4" s="575" t="s">
        <v>14</v>
      </c>
      <c r="C4" s="576" t="s">
        <v>176</v>
      </c>
      <c r="D4" s="576"/>
      <c r="E4" s="576"/>
      <c r="F4" s="577"/>
      <c r="G4" s="578" t="s">
        <v>17</v>
      </c>
      <c r="H4" s="576"/>
      <c r="I4" s="576"/>
      <c r="J4" s="577"/>
      <c r="K4" s="578" t="s">
        <v>177</v>
      </c>
      <c r="L4" s="576"/>
      <c r="M4" s="576"/>
      <c r="N4" s="579"/>
    </row>
    <row r="5" spans="1:14" ht="14.4" customHeight="1" thickBot="1" x14ac:dyDescent="0.35">
      <c r="A5" s="876"/>
      <c r="B5" s="877"/>
      <c r="C5" s="884">
        <v>2011</v>
      </c>
      <c r="D5" s="884">
        <v>2012</v>
      </c>
      <c r="E5" s="884">
        <v>2013</v>
      </c>
      <c r="F5" s="885" t="s">
        <v>5</v>
      </c>
      <c r="G5" s="895">
        <v>2011</v>
      </c>
      <c r="H5" s="884">
        <v>2012</v>
      </c>
      <c r="I5" s="884">
        <v>2013</v>
      </c>
      <c r="J5" s="885" t="s">
        <v>5</v>
      </c>
      <c r="K5" s="895">
        <v>2011</v>
      </c>
      <c r="L5" s="884">
        <v>2012</v>
      </c>
      <c r="M5" s="884">
        <v>2013</v>
      </c>
      <c r="N5" s="902" t="s">
        <v>178</v>
      </c>
    </row>
    <row r="6" spans="1:14" ht="14.4" customHeight="1" x14ac:dyDescent="0.3">
      <c r="A6" s="878" t="s">
        <v>5965</v>
      </c>
      <c r="B6" s="881" t="s">
        <v>7134</v>
      </c>
      <c r="C6" s="886">
        <v>3648</v>
      </c>
      <c r="D6" s="887">
        <v>4414</v>
      </c>
      <c r="E6" s="887">
        <v>3200</v>
      </c>
      <c r="F6" s="892">
        <v>0.8771929824561403</v>
      </c>
      <c r="G6" s="896">
        <v>3168745</v>
      </c>
      <c r="H6" s="897">
        <v>3847101</v>
      </c>
      <c r="I6" s="897">
        <v>2853966</v>
      </c>
      <c r="J6" s="892">
        <v>0.90066130281862378</v>
      </c>
      <c r="K6" s="896">
        <v>437760</v>
      </c>
      <c r="L6" s="897">
        <v>529680</v>
      </c>
      <c r="M6" s="897">
        <v>384000</v>
      </c>
      <c r="N6" s="903">
        <v>120</v>
      </c>
    </row>
    <row r="7" spans="1:14" ht="14.4" customHeight="1" x14ac:dyDescent="0.3">
      <c r="A7" s="879" t="s">
        <v>6304</v>
      </c>
      <c r="B7" s="882" t="s">
        <v>7135</v>
      </c>
      <c r="C7" s="888">
        <v>947</v>
      </c>
      <c r="D7" s="889">
        <v>971</v>
      </c>
      <c r="E7" s="889">
        <v>734</v>
      </c>
      <c r="F7" s="893">
        <v>0.7750791974656811</v>
      </c>
      <c r="G7" s="898">
        <v>27236098</v>
      </c>
      <c r="H7" s="899">
        <v>27931611</v>
      </c>
      <c r="I7" s="899">
        <v>21116606</v>
      </c>
      <c r="J7" s="893">
        <v>0.77531686073386874</v>
      </c>
      <c r="K7" s="898">
        <v>10417000</v>
      </c>
      <c r="L7" s="899">
        <v>10681000</v>
      </c>
      <c r="M7" s="899">
        <v>8074000</v>
      </c>
      <c r="N7" s="904">
        <v>11000</v>
      </c>
    </row>
    <row r="8" spans="1:14" ht="14.4" customHeight="1" x14ac:dyDescent="0.3">
      <c r="A8" s="879" t="s">
        <v>6306</v>
      </c>
      <c r="B8" s="882" t="s">
        <v>7135</v>
      </c>
      <c r="C8" s="888">
        <v>372</v>
      </c>
      <c r="D8" s="889">
        <v>452</v>
      </c>
      <c r="E8" s="889">
        <v>409</v>
      </c>
      <c r="F8" s="893">
        <v>1.0994623655913978</v>
      </c>
      <c r="G8" s="898">
        <v>9359668</v>
      </c>
      <c r="H8" s="899">
        <v>11374905</v>
      </c>
      <c r="I8" s="899">
        <v>10294191</v>
      </c>
      <c r="J8" s="893">
        <v>1.0998457423917174</v>
      </c>
      <c r="K8" s="898">
        <v>3348000</v>
      </c>
      <c r="L8" s="899">
        <v>4068000</v>
      </c>
      <c r="M8" s="899">
        <v>3681000</v>
      </c>
      <c r="N8" s="904">
        <v>9000</v>
      </c>
    </row>
    <row r="9" spans="1:14" ht="14.4" customHeight="1" x14ac:dyDescent="0.3">
      <c r="A9" s="879" t="s">
        <v>6308</v>
      </c>
      <c r="B9" s="882" t="s">
        <v>7135</v>
      </c>
      <c r="C9" s="888">
        <v>180</v>
      </c>
      <c r="D9" s="889">
        <v>176</v>
      </c>
      <c r="E9" s="889">
        <v>180</v>
      </c>
      <c r="F9" s="893">
        <v>1</v>
      </c>
      <c r="G9" s="898">
        <v>3880872</v>
      </c>
      <c r="H9" s="899">
        <v>3795573</v>
      </c>
      <c r="I9" s="899">
        <v>3882445</v>
      </c>
      <c r="J9" s="893">
        <v>1.0004053212783106</v>
      </c>
      <c r="K9" s="898">
        <v>1260000</v>
      </c>
      <c r="L9" s="899">
        <v>1232000</v>
      </c>
      <c r="M9" s="899">
        <v>1260000</v>
      </c>
      <c r="N9" s="904">
        <v>7000</v>
      </c>
    </row>
    <row r="10" spans="1:14" ht="14.4" customHeight="1" x14ac:dyDescent="0.3">
      <c r="A10" s="879" t="s">
        <v>6310</v>
      </c>
      <c r="B10" s="882" t="s">
        <v>7135</v>
      </c>
      <c r="C10" s="888">
        <v>36</v>
      </c>
      <c r="D10" s="889">
        <v>18</v>
      </c>
      <c r="E10" s="889">
        <v>25</v>
      </c>
      <c r="F10" s="893">
        <v>0.69444444444444442</v>
      </c>
      <c r="G10" s="898">
        <v>385138</v>
      </c>
      <c r="H10" s="899">
        <v>192684</v>
      </c>
      <c r="I10" s="899">
        <v>267680</v>
      </c>
      <c r="J10" s="893">
        <v>0.69502360192969792</v>
      </c>
      <c r="K10" s="898">
        <v>72000</v>
      </c>
      <c r="L10" s="899">
        <v>36000</v>
      </c>
      <c r="M10" s="899">
        <v>50000</v>
      </c>
      <c r="N10" s="904">
        <v>2000</v>
      </c>
    </row>
    <row r="11" spans="1:14" ht="14.4" customHeight="1" x14ac:dyDescent="0.3">
      <c r="A11" s="879" t="s">
        <v>6312</v>
      </c>
      <c r="B11" s="882" t="s">
        <v>7135</v>
      </c>
      <c r="C11" s="888">
        <v>1</v>
      </c>
      <c r="D11" s="889">
        <v>4</v>
      </c>
      <c r="E11" s="889">
        <v>10</v>
      </c>
      <c r="F11" s="893">
        <v>10</v>
      </c>
      <c r="G11" s="898">
        <v>5999</v>
      </c>
      <c r="H11" s="899">
        <v>24004</v>
      </c>
      <c r="I11" s="899">
        <v>60076</v>
      </c>
      <c r="J11" s="893">
        <v>10.014335722620437</v>
      </c>
      <c r="K11" s="898">
        <v>1000</v>
      </c>
      <c r="L11" s="899">
        <v>4000</v>
      </c>
      <c r="M11" s="899">
        <v>10000</v>
      </c>
      <c r="N11" s="904">
        <v>1000</v>
      </c>
    </row>
    <row r="12" spans="1:14" ht="14.4" customHeight="1" thickBot="1" x14ac:dyDescent="0.35">
      <c r="A12" s="880" t="s">
        <v>6314</v>
      </c>
      <c r="B12" s="883" t="s">
        <v>7135</v>
      </c>
      <c r="C12" s="890">
        <v>0</v>
      </c>
      <c r="D12" s="891">
        <v>0</v>
      </c>
      <c r="E12" s="891">
        <v>3</v>
      </c>
      <c r="F12" s="894" t="s">
        <v>536</v>
      </c>
      <c r="G12" s="900">
        <v>0</v>
      </c>
      <c r="H12" s="901">
        <v>0</v>
      </c>
      <c r="I12" s="901">
        <v>14785</v>
      </c>
      <c r="J12" s="894" t="s">
        <v>536</v>
      </c>
      <c r="K12" s="900">
        <v>0</v>
      </c>
      <c r="L12" s="901">
        <v>0</v>
      </c>
      <c r="M12" s="901">
        <v>1500</v>
      </c>
      <c r="N12" s="90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439" t="s">
        <v>266</v>
      </c>
      <c r="B1" s="439"/>
      <c r="C1" s="439"/>
      <c r="D1" s="439"/>
      <c r="E1" s="439"/>
      <c r="F1" s="439"/>
      <c r="G1" s="439"/>
    </row>
    <row r="2" spans="1:7" ht="14.4" customHeight="1" thickBot="1" x14ac:dyDescent="0.35">
      <c r="A2" s="580" t="s">
        <v>297</v>
      </c>
      <c r="B2" s="70"/>
      <c r="C2" s="70"/>
      <c r="D2" s="70"/>
      <c r="E2" s="70"/>
      <c r="F2" s="70"/>
      <c r="G2" s="70"/>
    </row>
    <row r="3" spans="1:7" ht="14.4" customHeight="1" x14ac:dyDescent="0.3">
      <c r="A3" s="442"/>
      <c r="B3" s="444" t="s">
        <v>179</v>
      </c>
      <c r="C3" s="445"/>
      <c r="D3" s="446"/>
      <c r="E3" s="14"/>
      <c r="F3" s="52" t="s">
        <v>180</v>
      </c>
      <c r="G3" s="53" t="s">
        <v>181</v>
      </c>
    </row>
    <row r="4" spans="1:7" ht="14.4" customHeight="1" thickBot="1" x14ac:dyDescent="0.35">
      <c r="A4" s="443"/>
      <c r="B4" s="59">
        <v>2011</v>
      </c>
      <c r="C4" s="50">
        <v>2012</v>
      </c>
      <c r="D4" s="51">
        <v>2013</v>
      </c>
      <c r="E4" s="14"/>
      <c r="F4" s="447">
        <v>2013</v>
      </c>
      <c r="G4" s="448"/>
    </row>
    <row r="5" spans="1:7" ht="14.4" customHeight="1" x14ac:dyDescent="0.3">
      <c r="A5" s="411" t="str">
        <f>HYPERLINK("#'Léky Žádanky'!A1","Léky (Kč)")</f>
        <v>Léky (Kč)</v>
      </c>
      <c r="B5" s="37">
        <v>7337.4012697592698</v>
      </c>
      <c r="C5" s="38">
        <v>6358.8934399999998</v>
      </c>
      <c r="D5" s="39">
        <v>6031.3713799999996</v>
      </c>
      <c r="E5" s="15"/>
      <c r="F5" s="16">
        <v>5923</v>
      </c>
      <c r="G5" s="17">
        <f>IF(F5&lt;0.00000001,"",D5/F5)</f>
        <v>1.018296704372784</v>
      </c>
    </row>
    <row r="6" spans="1:7" ht="14.4" customHeight="1" x14ac:dyDescent="0.3">
      <c r="A6" s="411" t="str">
        <f>HYPERLINK("#'Materiál Žádanky'!A1","Materiál - SZM (Kč)")</f>
        <v>Materiál - SZM (Kč)</v>
      </c>
      <c r="B6" s="18">
        <v>26533.015089741701</v>
      </c>
      <c r="C6" s="40">
        <v>26176.335589999999</v>
      </c>
      <c r="D6" s="41">
        <v>24041.261020000002</v>
      </c>
      <c r="E6" s="15"/>
      <c r="F6" s="18">
        <v>26291</v>
      </c>
      <c r="G6" s="19">
        <f>IF(F6&lt;0.00000001,"",D6/F6)</f>
        <v>0.91442931117112325</v>
      </c>
    </row>
    <row r="7" spans="1:7" ht="14.4" customHeight="1" x14ac:dyDescent="0.3">
      <c r="A7" s="411" t="str">
        <f>HYPERLINK("#'Osobní náklady'!A1","Osobní náklady (Kč)")</f>
        <v>Osobní náklady (Kč)</v>
      </c>
      <c r="B7" s="18">
        <v>46430.231359620899</v>
      </c>
      <c r="C7" s="40">
        <v>50712.083910000001</v>
      </c>
      <c r="D7" s="41">
        <v>48266.955869999998</v>
      </c>
      <c r="E7" s="15"/>
      <c r="F7" s="18">
        <v>45065</v>
      </c>
      <c r="G7" s="19">
        <f>IF(F7&lt;0.00000001,"",D7/F7)</f>
        <v>1.0710519443026738</v>
      </c>
    </row>
    <row r="8" spans="1:7" ht="14.4" customHeight="1" thickBot="1" x14ac:dyDescent="0.35">
      <c r="A8" s="1" t="s">
        <v>182</v>
      </c>
      <c r="B8" s="20">
        <v>24044.6869910405</v>
      </c>
      <c r="C8" s="42">
        <v>24839.77234</v>
      </c>
      <c r="D8" s="43">
        <v>19926.203580000001</v>
      </c>
      <c r="E8" s="15"/>
      <c r="F8" s="20">
        <v>21061</v>
      </c>
      <c r="G8" s="21">
        <f>IF(F8&lt;0.00000001,"",D8/F8)</f>
        <v>0.94611858791130532</v>
      </c>
    </row>
    <row r="9" spans="1:7" ht="14.4" customHeight="1" thickBot="1" x14ac:dyDescent="0.35">
      <c r="A9" s="2" t="s">
        <v>183</v>
      </c>
      <c r="B9" s="3">
        <v>104345.334710162</v>
      </c>
      <c r="C9" s="44">
        <v>108087.08528</v>
      </c>
      <c r="D9" s="45">
        <v>98265.791849999994</v>
      </c>
      <c r="E9" s="15"/>
      <c r="F9" s="3">
        <v>98340</v>
      </c>
      <c r="G9" s="4">
        <f>IF(F9&lt;0.00000001,"",D9/F9)</f>
        <v>0.99924539200732143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413" t="str">
        <f>HYPERLINK("#'ZV Vykáz.-A'!A1","Ambulance (body)")</f>
        <v>Ambulance (body)</v>
      </c>
      <c r="B11" s="16">
        <f>IF(ISERROR(VLOOKUP("Celkem:",'ZV Vykáz.-A'!A:F,2,0)),0,VLOOKUP("Celkem:",'ZV Vykáz.-A'!A:F,2,0)/1000)</f>
        <v>810.56100000000004</v>
      </c>
      <c r="C11" s="38">
        <f>IF(ISERROR(VLOOKUP("Celkem:",'ZV Vykáz.-A'!A:F,4,0)),0,VLOOKUP("Celkem:",'ZV Vykáz.-A'!A:F,4,0)/1000)</f>
        <v>838.29700000000003</v>
      </c>
      <c r="D11" s="39">
        <f>IF(ISERROR(VLOOKUP("Celkem:",'ZV Vykáz.-A'!A:F,6,0)),0,VLOOKUP("Celkem:",'ZV Vykáz.-A'!A:F,6,0)/1000)</f>
        <v>858.33199999999999</v>
      </c>
      <c r="E11" s="15"/>
      <c r="F11" s="16">
        <f>B11*0.98</f>
        <v>794.34978000000001</v>
      </c>
      <c r="G11" s="17">
        <f>IF(F11=0,"",D11/F11)</f>
        <v>1.0805466579219043</v>
      </c>
    </row>
    <row r="12" spans="1:7" ht="14.4" customHeight="1" thickBot="1" x14ac:dyDescent="0.35">
      <c r="A12" s="414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126607.9525</v>
      </c>
      <c r="C12" s="42">
        <f>IF(ISERROR(VLOOKUP("Celkem",CaseMix!A:D,3,0)),0,VLOOKUP("Celkem",CaseMix!A:D,3,0)*29.5)</f>
        <v>169089.33899999998</v>
      </c>
      <c r="D12" s="43">
        <f>IF(ISERROR(VLOOKUP("Celkem",CaseMix!A:D,4,0)),0,VLOOKUP("Celkem",CaseMix!A:D,4,0)*29.5)</f>
        <v>149090.63999999998</v>
      </c>
      <c r="E12" s="15"/>
      <c r="F12" s="20">
        <f>B12*0.95</f>
        <v>120277.55487499999</v>
      </c>
      <c r="G12" s="21">
        <f>IF(F12=0,"",D12/F12)</f>
        <v>1.2395549623115001</v>
      </c>
    </row>
    <row r="13" spans="1:7" ht="14.4" customHeight="1" thickBot="1" x14ac:dyDescent="0.35">
      <c r="A13" s="5" t="s">
        <v>186</v>
      </c>
      <c r="B13" s="10">
        <f>SUM(B11:B12)</f>
        <v>127418.5135</v>
      </c>
      <c r="C13" s="46">
        <f>SUM(C11:C12)</f>
        <v>169927.63599999997</v>
      </c>
      <c r="D13" s="47">
        <f>SUM(D11:D12)</f>
        <v>149948.97199999998</v>
      </c>
      <c r="E13" s="15"/>
      <c r="F13" s="10">
        <f>SUM(F11:F12)</f>
        <v>121071.90465499999</v>
      </c>
      <c r="G13" s="11">
        <f>IF(F13=0,"",D13/F13)</f>
        <v>1.2385117127486061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423" t="str">
        <f>HYPERLINK("#'HI Graf'!A1","Hospodářský index (Výnosy / Náklady)")</f>
        <v>Hospodářský index (Výnosy / Náklady)</v>
      </c>
      <c r="B15" s="12">
        <f>IF(B9=0,"",B13/B9)</f>
        <v>1.2211232428735594</v>
      </c>
      <c r="C15" s="48">
        <f>IF(C9=0,"",C13/C9)</f>
        <v>1.572136352458777</v>
      </c>
      <c r="D15" s="49">
        <f>IF(D9=0,"",D13/D9)</f>
        <v>1.5259529199021051</v>
      </c>
      <c r="E15" s="15"/>
      <c r="F15" s="12">
        <f>IF(F9=0,"",F13/F9)</f>
        <v>1.2311562401362619</v>
      </c>
      <c r="G15" s="13">
        <f>IF(OR(F15=0,F15=""),"",D15/F15)</f>
        <v>1.2394470093683769</v>
      </c>
    </row>
    <row r="17" spans="1:1" ht="14.4" customHeight="1" x14ac:dyDescent="0.3">
      <c r="A17" s="4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6" priority="6" operator="greaterThan">
      <formula>1</formula>
    </cfRule>
  </conditionalFormatting>
  <conditionalFormatting sqref="G11:G15">
    <cfRule type="cellIs" dxfId="75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73"/>
    <col min="2" max="13" width="8.88671875" style="173" customWidth="1"/>
    <col min="14" max="16384" width="8.88671875" style="173"/>
  </cols>
  <sheetData>
    <row r="1" spans="1:13" ht="18.600000000000001" customHeight="1" thickBot="1" x14ac:dyDescent="0.4">
      <c r="A1" s="439" t="s">
        <v>218</v>
      </c>
      <c r="B1" s="439"/>
      <c r="C1" s="439"/>
      <c r="D1" s="439"/>
      <c r="E1" s="439"/>
      <c r="F1" s="439"/>
      <c r="G1" s="439"/>
      <c r="H1" s="449"/>
      <c r="I1" s="449"/>
      <c r="J1" s="449"/>
      <c r="K1" s="449"/>
      <c r="L1" s="449"/>
      <c r="M1" s="449"/>
    </row>
    <row r="2" spans="1:13" ht="14.4" customHeight="1" x14ac:dyDescent="0.3">
      <c r="A2" s="580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.4" customHeight="1" x14ac:dyDescent="0.3">
      <c r="A3" s="346"/>
      <c r="B3" s="347" t="s">
        <v>188</v>
      </c>
      <c r="C3" s="348" t="s">
        <v>189</v>
      </c>
      <c r="D3" s="348" t="s">
        <v>190</v>
      </c>
      <c r="E3" s="347" t="s">
        <v>191</v>
      </c>
      <c r="F3" s="348" t="s">
        <v>192</v>
      </c>
      <c r="G3" s="348" t="s">
        <v>193</v>
      </c>
      <c r="H3" s="348" t="s">
        <v>194</v>
      </c>
      <c r="I3" s="348" t="s">
        <v>195</v>
      </c>
      <c r="J3" s="348" t="s">
        <v>196</v>
      </c>
      <c r="K3" s="348" t="s">
        <v>197</v>
      </c>
      <c r="L3" s="348" t="s">
        <v>198</v>
      </c>
      <c r="M3" s="348" t="s">
        <v>199</v>
      </c>
    </row>
    <row r="4" spans="1:13" ht="14.4" customHeight="1" x14ac:dyDescent="0.3">
      <c r="A4" s="346" t="s">
        <v>187</v>
      </c>
      <c r="B4" s="349">
        <f>(B10+B8)/B6</f>
        <v>1.5792330019536986</v>
      </c>
      <c r="C4" s="349">
        <f t="shared" ref="C4:M4" si="0">(C10+C8)/C6</f>
        <v>1.4720566750699668</v>
      </c>
      <c r="D4" s="349">
        <f t="shared" si="0"/>
        <v>1.5060613793002455</v>
      </c>
      <c r="E4" s="349">
        <f t="shared" si="0"/>
        <v>1.5298931887719271</v>
      </c>
      <c r="F4" s="349">
        <f t="shared" si="0"/>
        <v>1.5882803020432545</v>
      </c>
      <c r="G4" s="349">
        <f t="shared" si="0"/>
        <v>1.5854549923714967</v>
      </c>
      <c r="H4" s="349">
        <f t="shared" si="0"/>
        <v>1.569105390141059</v>
      </c>
      <c r="I4" s="349">
        <f t="shared" si="0"/>
        <v>1.4774731282584084</v>
      </c>
      <c r="J4" s="349">
        <f t="shared" si="0"/>
        <v>1.5297658388533102</v>
      </c>
      <c r="K4" s="349">
        <f t="shared" si="0"/>
        <v>8.7347996066649523E-3</v>
      </c>
      <c r="L4" s="349">
        <f t="shared" si="0"/>
        <v>8.7347996066649523E-3</v>
      </c>
      <c r="M4" s="349">
        <f t="shared" si="0"/>
        <v>8.7347996066649523E-3</v>
      </c>
    </row>
    <row r="5" spans="1:13" ht="14.4" customHeight="1" x14ac:dyDescent="0.3">
      <c r="A5" s="350" t="s">
        <v>69</v>
      </c>
      <c r="B5" s="349">
        <f>IF(ISERROR(VLOOKUP($A5,'Man Tab'!$A:$Q,COLUMN()+2,0)),0,VLOOKUP($A5,'Man Tab'!$A:$Q,COLUMN()+2,0))</f>
        <v>11017.22702</v>
      </c>
      <c r="C5" s="349">
        <f>IF(ISERROR(VLOOKUP($A5,'Man Tab'!$A:$Q,COLUMN()+2,0)),0,VLOOKUP($A5,'Man Tab'!$A:$Q,COLUMN()+2,0))</f>
        <v>11236.45455</v>
      </c>
      <c r="D5" s="349">
        <f>IF(ISERROR(VLOOKUP($A5,'Man Tab'!$A:$Q,COLUMN()+2,0)),0,VLOOKUP($A5,'Man Tab'!$A:$Q,COLUMN()+2,0))</f>
        <v>9583.7964100000008</v>
      </c>
      <c r="E5" s="349">
        <f>IF(ISERROR(VLOOKUP($A5,'Man Tab'!$A:$Q,COLUMN()+2,0)),0,VLOOKUP($A5,'Man Tab'!$A:$Q,COLUMN()+2,0))</f>
        <v>12190.619860000001</v>
      </c>
      <c r="F5" s="349">
        <f>IF(ISERROR(VLOOKUP($A5,'Man Tab'!$A:$Q,COLUMN()+2,0)),0,VLOOKUP($A5,'Man Tab'!$A:$Q,COLUMN()+2,0))</f>
        <v>10516.92289</v>
      </c>
      <c r="G5" s="349">
        <f>IF(ISERROR(VLOOKUP($A5,'Man Tab'!$A:$Q,COLUMN()+2,0)),0,VLOOKUP($A5,'Man Tab'!$A:$Q,COLUMN()+2,0))</f>
        <v>10221.94427</v>
      </c>
      <c r="H5" s="349">
        <f>IF(ISERROR(VLOOKUP($A5,'Man Tab'!$A:$Q,COLUMN()+2,0)),0,VLOOKUP($A5,'Man Tab'!$A:$Q,COLUMN()+2,0))</f>
        <v>12259.673720000001</v>
      </c>
      <c r="I5" s="349">
        <f>IF(ISERROR(VLOOKUP($A5,'Man Tab'!$A:$Q,COLUMN()+2,0)),0,VLOOKUP($A5,'Man Tab'!$A:$Q,COLUMN()+2,0))</f>
        <v>11001.093570000001</v>
      </c>
      <c r="J5" s="349">
        <f>IF(ISERROR(VLOOKUP($A5,'Man Tab'!$A:$Q,COLUMN()+2,0)),0,VLOOKUP($A5,'Man Tab'!$A:$Q,COLUMN()+2,0))</f>
        <v>10238.05956</v>
      </c>
      <c r="K5" s="349">
        <f>IF(ISERROR(VLOOKUP($A5,'Man Tab'!$A:$Q,COLUMN()+2,0)),0,VLOOKUP($A5,'Man Tab'!$A:$Q,COLUMN()+2,0))</f>
        <v>4.9406564584124654E-324</v>
      </c>
      <c r="L5" s="349">
        <f>IF(ISERROR(VLOOKUP($A5,'Man Tab'!$A:$Q,COLUMN()+2,0)),0,VLOOKUP($A5,'Man Tab'!$A:$Q,COLUMN()+2,0))</f>
        <v>4.9406564584124654E-324</v>
      </c>
      <c r="M5" s="349">
        <f>IF(ISERROR(VLOOKUP($A5,'Man Tab'!$A:$Q,COLUMN()+2,0)),0,VLOOKUP($A5,'Man Tab'!$A:$Q,COLUMN()+2,0))</f>
        <v>4.9406564584124654E-324</v>
      </c>
    </row>
    <row r="6" spans="1:13" ht="14.4" customHeight="1" x14ac:dyDescent="0.3">
      <c r="A6" s="350" t="s">
        <v>183</v>
      </c>
      <c r="B6" s="351">
        <f>B5</f>
        <v>11017.22702</v>
      </c>
      <c r="C6" s="351">
        <f t="shared" ref="C6:M6" si="1">C5+B6</f>
        <v>22253.681570000001</v>
      </c>
      <c r="D6" s="351">
        <f t="shared" si="1"/>
        <v>31837.477980000003</v>
      </c>
      <c r="E6" s="351">
        <f t="shared" si="1"/>
        <v>44028.097840000002</v>
      </c>
      <c r="F6" s="351">
        <f t="shared" si="1"/>
        <v>54545.020730000004</v>
      </c>
      <c r="G6" s="351">
        <f t="shared" si="1"/>
        <v>64766.965000000004</v>
      </c>
      <c r="H6" s="351">
        <f t="shared" si="1"/>
        <v>77026.638720000003</v>
      </c>
      <c r="I6" s="351">
        <f t="shared" si="1"/>
        <v>88027.73229</v>
      </c>
      <c r="J6" s="351">
        <f t="shared" si="1"/>
        <v>98265.791849999994</v>
      </c>
      <c r="K6" s="351">
        <f t="shared" si="1"/>
        <v>98265.791849999994</v>
      </c>
      <c r="L6" s="351">
        <f t="shared" si="1"/>
        <v>98265.791849999994</v>
      </c>
      <c r="M6" s="351">
        <f t="shared" si="1"/>
        <v>98265.791849999994</v>
      </c>
    </row>
    <row r="7" spans="1:13" ht="14.4" customHeight="1" x14ac:dyDescent="0.3">
      <c r="A7" s="350" t="s">
        <v>215</v>
      </c>
      <c r="B7" s="350">
        <v>586.44500000000005</v>
      </c>
      <c r="C7" s="350">
        <v>1104.607</v>
      </c>
      <c r="D7" s="350">
        <v>1615.7619999999999</v>
      </c>
      <c r="E7" s="350">
        <v>2269.5940000000001</v>
      </c>
      <c r="F7" s="350">
        <v>2918.808</v>
      </c>
      <c r="G7" s="350">
        <v>3458.5239999999999</v>
      </c>
      <c r="H7" s="350">
        <v>4073.0320000000002</v>
      </c>
      <c r="I7" s="350">
        <v>4383.13</v>
      </c>
      <c r="J7" s="350">
        <v>5066.6210000000001</v>
      </c>
      <c r="K7" s="350"/>
      <c r="L7" s="350"/>
      <c r="M7" s="350"/>
    </row>
    <row r="8" spans="1:13" ht="14.4" customHeight="1" x14ac:dyDescent="0.3">
      <c r="A8" s="350" t="s">
        <v>184</v>
      </c>
      <c r="B8" s="351">
        <f>B7*29.5</f>
        <v>17300.127500000002</v>
      </c>
      <c r="C8" s="351">
        <f t="shared" ref="C8:M8" si="2">C7*29.5</f>
        <v>32585.906499999997</v>
      </c>
      <c r="D8" s="351">
        <f t="shared" si="2"/>
        <v>47664.978999999999</v>
      </c>
      <c r="E8" s="351">
        <f t="shared" si="2"/>
        <v>66953.023000000001</v>
      </c>
      <c r="F8" s="351">
        <f t="shared" si="2"/>
        <v>86104.835999999996</v>
      </c>
      <c r="G8" s="351">
        <f t="shared" si="2"/>
        <v>102026.458</v>
      </c>
      <c r="H8" s="351">
        <f t="shared" si="2"/>
        <v>120154.444</v>
      </c>
      <c r="I8" s="351">
        <f t="shared" si="2"/>
        <v>129302.33500000001</v>
      </c>
      <c r="J8" s="351">
        <f t="shared" si="2"/>
        <v>149465.31950000001</v>
      </c>
      <c r="K8" s="351">
        <f t="shared" si="2"/>
        <v>0</v>
      </c>
      <c r="L8" s="351">
        <f t="shared" si="2"/>
        <v>0</v>
      </c>
      <c r="M8" s="351">
        <f t="shared" si="2"/>
        <v>0</v>
      </c>
    </row>
    <row r="9" spans="1:13" ht="14.4" customHeight="1" x14ac:dyDescent="0.3">
      <c r="A9" s="350" t="s">
        <v>216</v>
      </c>
      <c r="B9" s="350">
        <v>98641</v>
      </c>
      <c r="C9" s="350">
        <v>74133</v>
      </c>
      <c r="D9" s="350">
        <v>111443</v>
      </c>
      <c r="E9" s="350">
        <v>121047</v>
      </c>
      <c r="F9" s="350">
        <v>122682</v>
      </c>
      <c r="G9" s="350">
        <v>130704</v>
      </c>
      <c r="H9" s="350">
        <v>49820</v>
      </c>
      <c r="I9" s="350">
        <v>47804</v>
      </c>
      <c r="J9" s="350">
        <v>102058</v>
      </c>
      <c r="K9" s="350">
        <v>0</v>
      </c>
      <c r="L9" s="350">
        <v>0</v>
      </c>
      <c r="M9" s="350">
        <v>0</v>
      </c>
    </row>
    <row r="10" spans="1:13" ht="14.4" customHeight="1" x14ac:dyDescent="0.3">
      <c r="A10" s="350" t="s">
        <v>185</v>
      </c>
      <c r="B10" s="351">
        <f>B9/1000</f>
        <v>98.641000000000005</v>
      </c>
      <c r="C10" s="351">
        <f t="shared" ref="C10:M10" si="3">C9/1000+B10</f>
        <v>172.774</v>
      </c>
      <c r="D10" s="351">
        <f t="shared" si="3"/>
        <v>284.21699999999998</v>
      </c>
      <c r="E10" s="351">
        <f t="shared" si="3"/>
        <v>405.26400000000001</v>
      </c>
      <c r="F10" s="351">
        <f t="shared" si="3"/>
        <v>527.94600000000003</v>
      </c>
      <c r="G10" s="351">
        <f t="shared" si="3"/>
        <v>658.65000000000009</v>
      </c>
      <c r="H10" s="351">
        <f t="shared" si="3"/>
        <v>708.47000000000014</v>
      </c>
      <c r="I10" s="351">
        <f t="shared" si="3"/>
        <v>756.27400000000011</v>
      </c>
      <c r="J10" s="351">
        <f t="shared" si="3"/>
        <v>858.33200000000011</v>
      </c>
      <c r="K10" s="351">
        <f t="shared" si="3"/>
        <v>858.33200000000011</v>
      </c>
      <c r="L10" s="351">
        <f t="shared" si="3"/>
        <v>858.33200000000011</v>
      </c>
      <c r="M10" s="351">
        <f t="shared" si="3"/>
        <v>858.33200000000011</v>
      </c>
    </row>
    <row r="11" spans="1:13" ht="14.4" customHeight="1" x14ac:dyDescent="0.3">
      <c r="A11" s="346"/>
      <c r="B11" s="346" t="s">
        <v>201</v>
      </c>
      <c r="C11" s="346">
        <f>COUNTIF(B7:M7,"&lt;&gt;")</f>
        <v>9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</row>
    <row r="12" spans="1:13" ht="14.4" customHeight="1" x14ac:dyDescent="0.3">
      <c r="A12" s="346">
        <v>0</v>
      </c>
      <c r="B12" s="349">
        <f>IF(ISERROR(HI!F15),#REF!,HI!F15)</f>
        <v>1.2311562401362619</v>
      </c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</row>
    <row r="13" spans="1:13" ht="14.4" customHeight="1" x14ac:dyDescent="0.3">
      <c r="A13" s="346">
        <v>1</v>
      </c>
      <c r="B13" s="349">
        <f>IF(ISERROR(HI!F15),#REF!,HI!F15)</f>
        <v>1.2311562401362619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51" t="s">
        <v>299</v>
      </c>
      <c r="B1" s="451"/>
      <c r="C1" s="451"/>
      <c r="D1" s="451"/>
      <c r="E1" s="451"/>
      <c r="F1" s="451"/>
      <c r="G1" s="451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71" customFormat="1" ht="14.4" customHeight="1" thickBot="1" x14ac:dyDescent="0.35">
      <c r="A2" s="580" t="s">
        <v>297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76"/>
      <c r="B3" s="452" t="s">
        <v>32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60"/>
      <c r="Q3" s="62"/>
    </row>
    <row r="4" spans="1:17" ht="14.4" customHeight="1" x14ac:dyDescent="0.3">
      <c r="A4" s="177"/>
      <c r="B4" s="30" t="s">
        <v>33</v>
      </c>
      <c r="C4" s="61" t="s">
        <v>34</v>
      </c>
      <c r="D4" s="61" t="s">
        <v>35</v>
      </c>
      <c r="E4" s="61" t="s">
        <v>36</v>
      </c>
      <c r="F4" s="61" t="s">
        <v>37</v>
      </c>
      <c r="G4" s="61" t="s">
        <v>38</v>
      </c>
      <c r="H4" s="61" t="s">
        <v>39</v>
      </c>
      <c r="I4" s="61" t="s">
        <v>40</v>
      </c>
      <c r="J4" s="61" t="s">
        <v>41</v>
      </c>
      <c r="K4" s="61" t="s">
        <v>42</v>
      </c>
      <c r="L4" s="61" t="s">
        <v>43</v>
      </c>
      <c r="M4" s="61" t="s">
        <v>44</v>
      </c>
      <c r="N4" s="61" t="s">
        <v>45</v>
      </c>
      <c r="O4" s="61" t="s">
        <v>46</v>
      </c>
      <c r="P4" s="454" t="s">
        <v>6</v>
      </c>
      <c r="Q4" s="455"/>
    </row>
    <row r="5" spans="1:17" ht="14.4" customHeight="1" thickBot="1" x14ac:dyDescent="0.35">
      <c r="A5" s="178"/>
      <c r="B5" s="31" t="s">
        <v>47</v>
      </c>
      <c r="C5" s="32" t="s">
        <v>47</v>
      </c>
      <c r="D5" s="32" t="s">
        <v>48</v>
      </c>
      <c r="E5" s="32" t="s">
        <v>48</v>
      </c>
      <c r="F5" s="32" t="s">
        <v>48</v>
      </c>
      <c r="G5" s="32" t="s">
        <v>48</v>
      </c>
      <c r="H5" s="32" t="s">
        <v>48</v>
      </c>
      <c r="I5" s="32" t="s">
        <v>48</v>
      </c>
      <c r="J5" s="32" t="s">
        <v>48</v>
      </c>
      <c r="K5" s="32" t="s">
        <v>48</v>
      </c>
      <c r="L5" s="32" t="s">
        <v>48</v>
      </c>
      <c r="M5" s="32" t="s">
        <v>48</v>
      </c>
      <c r="N5" s="32" t="s">
        <v>48</v>
      </c>
      <c r="O5" s="32" t="s">
        <v>48</v>
      </c>
      <c r="P5" s="32" t="s">
        <v>48</v>
      </c>
      <c r="Q5" s="33" t="s">
        <v>49</v>
      </c>
    </row>
    <row r="6" spans="1:17" ht="14.4" customHeight="1" x14ac:dyDescent="0.3">
      <c r="A6" s="24" t="s">
        <v>50</v>
      </c>
      <c r="B6" s="73">
        <v>5638.9374660563299</v>
      </c>
      <c r="C6" s="74">
        <v>469.911455504694</v>
      </c>
      <c r="D6" s="74">
        <v>419.07159999999999</v>
      </c>
      <c r="E6" s="74">
        <v>530.09010000000001</v>
      </c>
      <c r="F6" s="74">
        <v>352.06909999999999</v>
      </c>
      <c r="G6" s="74">
        <v>510.49099999999902</v>
      </c>
      <c r="H6" s="74">
        <v>388.51650000000001</v>
      </c>
      <c r="I6" s="74">
        <v>312.20249999999999</v>
      </c>
      <c r="J6" s="74">
        <v>401.26749999999998</v>
      </c>
      <c r="K6" s="74">
        <v>314.42200000000003</v>
      </c>
      <c r="L6" s="74">
        <v>270.75650000000002</v>
      </c>
      <c r="M6" s="74">
        <v>4.9406564584124654E-324</v>
      </c>
      <c r="N6" s="74">
        <v>4.9406564584124654E-324</v>
      </c>
      <c r="O6" s="74">
        <v>4.9406564584124654E-324</v>
      </c>
      <c r="P6" s="75">
        <v>3498.8868000000002</v>
      </c>
      <c r="Q6" s="310">
        <v>0.82731586013799996</v>
      </c>
    </row>
    <row r="7" spans="1:17" ht="14.4" customHeight="1" x14ac:dyDescent="0.3">
      <c r="A7" s="25" t="s">
        <v>51</v>
      </c>
      <c r="B7" s="76">
        <v>7908.7475143914698</v>
      </c>
      <c r="C7" s="77">
        <v>659.06229286595601</v>
      </c>
      <c r="D7" s="77">
        <v>830.82803000000001</v>
      </c>
      <c r="E7" s="77">
        <v>517.58947000000001</v>
      </c>
      <c r="F7" s="77">
        <v>570.77355999999997</v>
      </c>
      <c r="G7" s="77">
        <v>749.18506999999897</v>
      </c>
      <c r="H7" s="77">
        <v>478.99092999999999</v>
      </c>
      <c r="I7" s="77">
        <v>557.23123999999996</v>
      </c>
      <c r="J7" s="77">
        <v>927.57392000000004</v>
      </c>
      <c r="K7" s="77">
        <v>816.50553000000002</v>
      </c>
      <c r="L7" s="77">
        <v>582.69362999999998</v>
      </c>
      <c r="M7" s="77">
        <v>4.9406564584124654E-324</v>
      </c>
      <c r="N7" s="77">
        <v>4.9406564584124654E-324</v>
      </c>
      <c r="O7" s="77">
        <v>4.9406564584124654E-324</v>
      </c>
      <c r="P7" s="78">
        <v>6031.3713799999996</v>
      </c>
      <c r="Q7" s="311">
        <v>1.0168270629489999</v>
      </c>
    </row>
    <row r="8" spans="1:17" ht="14.4" customHeight="1" x14ac:dyDescent="0.3">
      <c r="A8" s="25" t="s">
        <v>52</v>
      </c>
      <c r="B8" s="76">
        <v>3532.0634418838699</v>
      </c>
      <c r="C8" s="77">
        <v>294.33862015698998</v>
      </c>
      <c r="D8" s="77">
        <v>478.72500000000002</v>
      </c>
      <c r="E8" s="77">
        <v>174.74199999999999</v>
      </c>
      <c r="F8" s="77">
        <v>188.61</v>
      </c>
      <c r="G8" s="77">
        <v>288.82900000000001</v>
      </c>
      <c r="H8" s="77">
        <v>283.93200000000002</v>
      </c>
      <c r="I8" s="77">
        <v>229.28100000000001</v>
      </c>
      <c r="J8" s="77">
        <v>473.94600000000003</v>
      </c>
      <c r="K8" s="77">
        <v>208.13900000000001</v>
      </c>
      <c r="L8" s="77">
        <v>249.84700000000001</v>
      </c>
      <c r="M8" s="77">
        <v>4.9406564584124654E-324</v>
      </c>
      <c r="N8" s="77">
        <v>4.9406564584124654E-324</v>
      </c>
      <c r="O8" s="77">
        <v>4.9406564584124654E-324</v>
      </c>
      <c r="P8" s="78">
        <v>2576.0509999999999</v>
      </c>
      <c r="Q8" s="311">
        <v>0.97244421658299995</v>
      </c>
    </row>
    <row r="9" spans="1:17" ht="14.4" customHeight="1" x14ac:dyDescent="0.3">
      <c r="A9" s="25" t="s">
        <v>53</v>
      </c>
      <c r="B9" s="76">
        <v>35072.065565590201</v>
      </c>
      <c r="C9" s="77">
        <v>2922.6721304658499</v>
      </c>
      <c r="D9" s="77">
        <v>2596.8202999999999</v>
      </c>
      <c r="E9" s="77">
        <v>3416.74683</v>
      </c>
      <c r="F9" s="77">
        <v>1685.52577</v>
      </c>
      <c r="G9" s="77">
        <v>3344.32215</v>
      </c>
      <c r="H9" s="77">
        <v>2877.67641</v>
      </c>
      <c r="I9" s="77">
        <v>2817.9052299999998</v>
      </c>
      <c r="J9" s="77">
        <v>2394.4809300000002</v>
      </c>
      <c r="K9" s="77">
        <v>2371.06477</v>
      </c>
      <c r="L9" s="77">
        <v>2536.7186299999998</v>
      </c>
      <c r="M9" s="77">
        <v>4.9406564584124654E-324</v>
      </c>
      <c r="N9" s="77">
        <v>4.9406564584124654E-324</v>
      </c>
      <c r="O9" s="77">
        <v>4.9406564584124654E-324</v>
      </c>
      <c r="P9" s="78">
        <v>24041.261020000002</v>
      </c>
      <c r="Q9" s="311">
        <v>0.913975671988</v>
      </c>
    </row>
    <row r="10" spans="1:17" ht="14.4" customHeight="1" x14ac:dyDescent="0.3">
      <c r="A10" s="25" t="s">
        <v>54</v>
      </c>
      <c r="B10" s="76">
        <v>583.03170817999296</v>
      </c>
      <c r="C10" s="77">
        <v>48.585975681666</v>
      </c>
      <c r="D10" s="77">
        <v>43.685029999999998</v>
      </c>
      <c r="E10" s="77">
        <v>37.096789999999999</v>
      </c>
      <c r="F10" s="77">
        <v>36.80189</v>
      </c>
      <c r="G10" s="77">
        <v>46.727289999999002</v>
      </c>
      <c r="H10" s="77">
        <v>47.205550000000002</v>
      </c>
      <c r="I10" s="77">
        <v>48.451979999999999</v>
      </c>
      <c r="J10" s="77">
        <v>42.093969999999999</v>
      </c>
      <c r="K10" s="77">
        <v>38.488639999999997</v>
      </c>
      <c r="L10" s="77">
        <v>46.741979999999998</v>
      </c>
      <c r="M10" s="77">
        <v>4.9406564584124654E-324</v>
      </c>
      <c r="N10" s="77">
        <v>4.9406564584124654E-324</v>
      </c>
      <c r="O10" s="77">
        <v>4.9406564584124654E-324</v>
      </c>
      <c r="P10" s="78">
        <v>387.29311999999999</v>
      </c>
      <c r="Q10" s="311">
        <v>0.88569938722300001</v>
      </c>
    </row>
    <row r="11" spans="1:17" ht="14.4" customHeight="1" x14ac:dyDescent="0.3">
      <c r="A11" s="25" t="s">
        <v>55</v>
      </c>
      <c r="B11" s="76">
        <v>791.70310959059202</v>
      </c>
      <c r="C11" s="77">
        <v>65.975259132548999</v>
      </c>
      <c r="D11" s="77">
        <v>69.061080000000004</v>
      </c>
      <c r="E11" s="77">
        <v>63.257040000000003</v>
      </c>
      <c r="F11" s="77">
        <v>63.511429999999997</v>
      </c>
      <c r="G11" s="77">
        <v>81.612039999998998</v>
      </c>
      <c r="H11" s="77">
        <v>59.227029999999999</v>
      </c>
      <c r="I11" s="77">
        <v>64.699449999999999</v>
      </c>
      <c r="J11" s="77">
        <v>48.528260000000003</v>
      </c>
      <c r="K11" s="77">
        <v>81.925730000000001</v>
      </c>
      <c r="L11" s="77">
        <v>60.599989999999998</v>
      </c>
      <c r="M11" s="77">
        <v>4.9406564584124654E-324</v>
      </c>
      <c r="N11" s="77">
        <v>4.9406564584124654E-324</v>
      </c>
      <c r="O11" s="77">
        <v>4.9406564584124654E-324</v>
      </c>
      <c r="P11" s="78">
        <v>592.42205000000001</v>
      </c>
      <c r="Q11" s="311">
        <v>0.99771752453399998</v>
      </c>
    </row>
    <row r="12" spans="1:17" ht="14.4" customHeight="1" x14ac:dyDescent="0.3">
      <c r="A12" s="25" t="s">
        <v>56</v>
      </c>
      <c r="B12" s="76">
        <v>441.21555084215498</v>
      </c>
      <c r="C12" s="77">
        <v>36.767962570179002</v>
      </c>
      <c r="D12" s="77">
        <v>0.17154</v>
      </c>
      <c r="E12" s="77">
        <v>51.456470000000003</v>
      </c>
      <c r="F12" s="77">
        <v>70.8399</v>
      </c>
      <c r="G12" s="77">
        <v>29.722529999999999</v>
      </c>
      <c r="H12" s="77">
        <v>64.464619999999996</v>
      </c>
      <c r="I12" s="77">
        <v>16.788959999999999</v>
      </c>
      <c r="J12" s="77">
        <v>27.91508</v>
      </c>
      <c r="K12" s="77">
        <v>41.745739999999998</v>
      </c>
      <c r="L12" s="77">
        <v>49.997900000000001</v>
      </c>
      <c r="M12" s="77">
        <v>4.9406564584124654E-324</v>
      </c>
      <c r="N12" s="77">
        <v>4.9406564584124654E-324</v>
      </c>
      <c r="O12" s="77">
        <v>4.9406564584124654E-324</v>
      </c>
      <c r="P12" s="78">
        <v>353.10273999999998</v>
      </c>
      <c r="Q12" s="311">
        <v>1.0670604253060001</v>
      </c>
    </row>
    <row r="13" spans="1:17" ht="14.4" customHeight="1" x14ac:dyDescent="0.3">
      <c r="A13" s="25" t="s">
        <v>57</v>
      </c>
      <c r="B13" s="76">
        <v>616.347360873502</v>
      </c>
      <c r="C13" s="77">
        <v>51.362280072791002</v>
      </c>
      <c r="D13" s="77">
        <v>27.932659999999998</v>
      </c>
      <c r="E13" s="77">
        <v>31.740860000000001</v>
      </c>
      <c r="F13" s="77">
        <v>27.118980000000001</v>
      </c>
      <c r="G13" s="77">
        <v>23.660409999999999</v>
      </c>
      <c r="H13" s="77">
        <v>26.12088</v>
      </c>
      <c r="I13" s="77">
        <v>53.325319999999998</v>
      </c>
      <c r="J13" s="77">
        <v>4.9351099999999999</v>
      </c>
      <c r="K13" s="77">
        <v>35.008139999999997</v>
      </c>
      <c r="L13" s="77">
        <v>29.762250000000002</v>
      </c>
      <c r="M13" s="77">
        <v>4.9406564584124654E-324</v>
      </c>
      <c r="N13" s="77">
        <v>4.9406564584124654E-324</v>
      </c>
      <c r="O13" s="77">
        <v>4.9406564584124654E-324</v>
      </c>
      <c r="P13" s="78">
        <v>259.60460999999998</v>
      </c>
      <c r="Q13" s="311">
        <v>0.56159805650700001</v>
      </c>
    </row>
    <row r="14" spans="1:17" ht="14.4" customHeight="1" x14ac:dyDescent="0.3">
      <c r="A14" s="25" t="s">
        <v>58</v>
      </c>
      <c r="B14" s="76">
        <v>2171.63983492438</v>
      </c>
      <c r="C14" s="77">
        <v>180.969986243698</v>
      </c>
      <c r="D14" s="77">
        <v>242.661</v>
      </c>
      <c r="E14" s="77">
        <v>206.22800000000001</v>
      </c>
      <c r="F14" s="77">
        <v>218.06700000000001</v>
      </c>
      <c r="G14" s="77">
        <v>164.15199999999999</v>
      </c>
      <c r="H14" s="77">
        <v>133.61000000000001</v>
      </c>
      <c r="I14" s="77">
        <v>143.76300000000001</v>
      </c>
      <c r="J14" s="77">
        <v>140.643</v>
      </c>
      <c r="K14" s="77">
        <v>133.36500000000001</v>
      </c>
      <c r="L14" s="77">
        <v>143.52199999999999</v>
      </c>
      <c r="M14" s="77">
        <v>4.9406564584124654E-324</v>
      </c>
      <c r="N14" s="77">
        <v>4.9406564584124654E-324</v>
      </c>
      <c r="O14" s="77">
        <v>4.9406564584124654E-324</v>
      </c>
      <c r="P14" s="78">
        <v>1526.011</v>
      </c>
      <c r="Q14" s="311">
        <v>0.93693314177200004</v>
      </c>
    </row>
    <row r="15" spans="1:17" ht="14.4" customHeight="1" x14ac:dyDescent="0.3">
      <c r="A15" s="25" t="s">
        <v>59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4.4465908125712189E-323</v>
      </c>
      <c r="Q15" s="311" t="s">
        <v>298</v>
      </c>
    </row>
    <row r="16" spans="1:17" ht="14.4" customHeight="1" x14ac:dyDescent="0.3">
      <c r="A16" s="25" t="s">
        <v>60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4.4465908125712189E-323</v>
      </c>
      <c r="Q16" s="311" t="s">
        <v>298</v>
      </c>
    </row>
    <row r="17" spans="1:17" ht="14.4" customHeight="1" x14ac:dyDescent="0.3">
      <c r="A17" s="25" t="s">
        <v>61</v>
      </c>
      <c r="B17" s="76">
        <v>1027.8290598620299</v>
      </c>
      <c r="C17" s="77">
        <v>85.652421655168993</v>
      </c>
      <c r="D17" s="77">
        <v>17.771439999999998</v>
      </c>
      <c r="E17" s="77">
        <v>103.78169</v>
      </c>
      <c r="F17" s="77">
        <v>102.67198999999999</v>
      </c>
      <c r="G17" s="77">
        <v>85.954069999999007</v>
      </c>
      <c r="H17" s="77">
        <v>23.18188</v>
      </c>
      <c r="I17" s="77">
        <v>25.99051</v>
      </c>
      <c r="J17" s="77">
        <v>46.703870000000002</v>
      </c>
      <c r="K17" s="77">
        <v>156.99620999999999</v>
      </c>
      <c r="L17" s="77">
        <v>49.597740000000002</v>
      </c>
      <c r="M17" s="77">
        <v>4.9406564584124654E-324</v>
      </c>
      <c r="N17" s="77">
        <v>4.9406564584124654E-324</v>
      </c>
      <c r="O17" s="77">
        <v>4.9406564584124654E-324</v>
      </c>
      <c r="P17" s="78">
        <v>612.64940000000001</v>
      </c>
      <c r="Q17" s="311">
        <v>0.79474875596100003</v>
      </c>
    </row>
    <row r="18" spans="1:17" ht="14.4" customHeight="1" x14ac:dyDescent="0.3">
      <c r="A18" s="25" t="s">
        <v>62</v>
      </c>
      <c r="B18" s="76">
        <v>0</v>
      </c>
      <c r="C18" s="77">
        <v>0</v>
      </c>
      <c r="D18" s="77">
        <v>2.5019999999999998</v>
      </c>
      <c r="E18" s="77">
        <v>6.0940000000000003</v>
      </c>
      <c r="F18" s="77">
        <v>9.3249999999999993</v>
      </c>
      <c r="G18" s="77">
        <v>4.6149999999990001</v>
      </c>
      <c r="H18" s="77">
        <v>4.9406564584124654E-324</v>
      </c>
      <c r="I18" s="77">
        <v>2.1819999999999999</v>
      </c>
      <c r="J18" s="77">
        <v>42.548999999999999</v>
      </c>
      <c r="K18" s="77">
        <v>4.9406564584124654E-324</v>
      </c>
      <c r="L18" s="77">
        <v>4.2919999999999998</v>
      </c>
      <c r="M18" s="77">
        <v>4.9406564584124654E-324</v>
      </c>
      <c r="N18" s="77">
        <v>4.9406564584124654E-324</v>
      </c>
      <c r="O18" s="77">
        <v>4.9406564584124654E-324</v>
      </c>
      <c r="P18" s="78">
        <v>71.558999999999997</v>
      </c>
      <c r="Q18" s="311" t="s">
        <v>298</v>
      </c>
    </row>
    <row r="19" spans="1:17" ht="14.4" customHeight="1" x14ac:dyDescent="0.3">
      <c r="A19" s="25" t="s">
        <v>63</v>
      </c>
      <c r="B19" s="76">
        <v>3479.6323008750501</v>
      </c>
      <c r="C19" s="77">
        <v>289.969358406254</v>
      </c>
      <c r="D19" s="77">
        <v>233.26510999999999</v>
      </c>
      <c r="E19" s="77">
        <v>296.14449000000002</v>
      </c>
      <c r="F19" s="77">
        <v>374.41338000000002</v>
      </c>
      <c r="G19" s="77">
        <v>298.83922999999999</v>
      </c>
      <c r="H19" s="77">
        <v>250.97003000000001</v>
      </c>
      <c r="I19" s="77">
        <v>345.71408000000002</v>
      </c>
      <c r="J19" s="77">
        <v>260.05646000000002</v>
      </c>
      <c r="K19" s="77">
        <v>339.86664999999999</v>
      </c>
      <c r="L19" s="77">
        <v>303.22394000000003</v>
      </c>
      <c r="M19" s="77">
        <v>4.9406564584124654E-324</v>
      </c>
      <c r="N19" s="77">
        <v>4.9406564584124654E-324</v>
      </c>
      <c r="O19" s="77">
        <v>4.9406564584124654E-324</v>
      </c>
      <c r="P19" s="78">
        <v>2702.4933700000001</v>
      </c>
      <c r="Q19" s="311">
        <v>1.0355474894359999</v>
      </c>
    </row>
    <row r="20" spans="1:17" ht="14.4" customHeight="1" x14ac:dyDescent="0.3">
      <c r="A20" s="25" t="s">
        <v>64</v>
      </c>
      <c r="B20" s="76">
        <v>60107.983750887601</v>
      </c>
      <c r="C20" s="77">
        <v>5008.9986459072998</v>
      </c>
      <c r="D20" s="77">
        <v>5115.3622299999997</v>
      </c>
      <c r="E20" s="77">
        <v>5021.7540099999997</v>
      </c>
      <c r="F20" s="77">
        <v>5117.4346299999997</v>
      </c>
      <c r="G20" s="77">
        <v>5566.3144699999903</v>
      </c>
      <c r="H20" s="77">
        <v>5114.8170600000003</v>
      </c>
      <c r="I20" s="77">
        <v>4895.09022</v>
      </c>
      <c r="J20" s="77">
        <v>6747.9518600000001</v>
      </c>
      <c r="K20" s="77">
        <v>5608.7138699999996</v>
      </c>
      <c r="L20" s="77">
        <v>5079.5175200000003</v>
      </c>
      <c r="M20" s="77">
        <v>4.9406564584124654E-324</v>
      </c>
      <c r="N20" s="77">
        <v>4.9406564584124654E-324</v>
      </c>
      <c r="O20" s="77">
        <v>4.9406564584124654E-324</v>
      </c>
      <c r="P20" s="78">
        <v>48266.955869999998</v>
      </c>
      <c r="Q20" s="311">
        <v>1.070672099512</v>
      </c>
    </row>
    <row r="21" spans="1:17" ht="14.4" customHeight="1" x14ac:dyDescent="0.3">
      <c r="A21" s="26" t="s">
        <v>65</v>
      </c>
      <c r="B21" s="76">
        <v>9907.9999999994598</v>
      </c>
      <c r="C21" s="77">
        <v>825.66666666662104</v>
      </c>
      <c r="D21" s="77">
        <v>761.15300000000002</v>
      </c>
      <c r="E21" s="77">
        <v>761.14800000000002</v>
      </c>
      <c r="F21" s="77">
        <v>748.99699999999996</v>
      </c>
      <c r="G21" s="77">
        <v>964.123999999999</v>
      </c>
      <c r="H21" s="77">
        <v>700.98</v>
      </c>
      <c r="I21" s="77">
        <v>700.96900000000005</v>
      </c>
      <c r="J21" s="77">
        <v>701.02800000000002</v>
      </c>
      <c r="K21" s="77">
        <v>800.02099999999996</v>
      </c>
      <c r="L21" s="77">
        <v>804.87800000000004</v>
      </c>
      <c r="M21" s="77">
        <v>1.4821969375237396E-323</v>
      </c>
      <c r="N21" s="77">
        <v>1.4821969375237396E-323</v>
      </c>
      <c r="O21" s="77">
        <v>1.4821969375237396E-323</v>
      </c>
      <c r="P21" s="78">
        <v>6943.2979999999998</v>
      </c>
      <c r="Q21" s="311">
        <v>0.93436926389399999</v>
      </c>
    </row>
    <row r="22" spans="1:17" ht="14.4" customHeight="1" x14ac:dyDescent="0.3">
      <c r="A22" s="25" t="s">
        <v>66</v>
      </c>
      <c r="B22" s="76">
        <v>0</v>
      </c>
      <c r="C22" s="77">
        <v>0</v>
      </c>
      <c r="D22" s="77">
        <v>174.30600000000001</v>
      </c>
      <c r="E22" s="77">
        <v>4.9406564584124654E-324</v>
      </c>
      <c r="F22" s="77">
        <v>4.9406564584124654E-324</v>
      </c>
      <c r="G22" s="77">
        <v>14.787000000000001</v>
      </c>
      <c r="H22" s="77">
        <v>66.87</v>
      </c>
      <c r="I22" s="77">
        <v>4.9406564584124654E-324</v>
      </c>
      <c r="J22" s="77">
        <v>4.9406564584124654E-324</v>
      </c>
      <c r="K22" s="77">
        <v>54.286650000000002</v>
      </c>
      <c r="L22" s="77">
        <v>3.5089999999999999</v>
      </c>
      <c r="M22" s="77">
        <v>4.9406564584124654E-324</v>
      </c>
      <c r="N22" s="77">
        <v>4.9406564584124654E-324</v>
      </c>
      <c r="O22" s="77">
        <v>4.9406564584124654E-324</v>
      </c>
      <c r="P22" s="78">
        <v>313.75864999999999</v>
      </c>
      <c r="Q22" s="311" t="s">
        <v>298</v>
      </c>
    </row>
    <row r="23" spans="1:17" ht="14.4" customHeight="1" x14ac:dyDescent="0.3">
      <c r="A23" s="26" t="s">
        <v>67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1.7786363250284876E-322</v>
      </c>
      <c r="Q23" s="311" t="s">
        <v>298</v>
      </c>
    </row>
    <row r="24" spans="1:17" ht="14.4" customHeight="1" x14ac:dyDescent="0.3">
      <c r="A24" s="26" t="s">
        <v>68</v>
      </c>
      <c r="B24" s="76">
        <v>2.91038304567337E-11</v>
      </c>
      <c r="C24" s="77">
        <v>1.8189894035458601E-12</v>
      </c>
      <c r="D24" s="77">
        <v>3.911</v>
      </c>
      <c r="E24" s="77">
        <v>18.584800000002001</v>
      </c>
      <c r="F24" s="77">
        <v>17.636780000000002</v>
      </c>
      <c r="G24" s="77">
        <v>17.284600000002001</v>
      </c>
      <c r="H24" s="77">
        <v>0.36</v>
      </c>
      <c r="I24" s="77">
        <v>8.3497800000000009</v>
      </c>
      <c r="J24" s="77">
        <v>7.6000000000000004E-4</v>
      </c>
      <c r="K24" s="77">
        <v>0.54464000000299995</v>
      </c>
      <c r="L24" s="77">
        <v>22.401480000002</v>
      </c>
      <c r="M24" s="77">
        <v>-1.0869444208507424E-322</v>
      </c>
      <c r="N24" s="77">
        <v>-1.0869444208507424E-322</v>
      </c>
      <c r="O24" s="77">
        <v>-1.0869444208507424E-322</v>
      </c>
      <c r="P24" s="78">
        <v>89.073840000013007</v>
      </c>
      <c r="Q24" s="311"/>
    </row>
    <row r="25" spans="1:17" ht="14.4" customHeight="1" x14ac:dyDescent="0.3">
      <c r="A25" s="27" t="s">
        <v>69</v>
      </c>
      <c r="B25" s="79">
        <v>131279.196663957</v>
      </c>
      <c r="C25" s="80">
        <v>10939.9330553297</v>
      </c>
      <c r="D25" s="80">
        <v>11017.22702</v>
      </c>
      <c r="E25" s="80">
        <v>11236.45455</v>
      </c>
      <c r="F25" s="80">
        <v>9583.7964100000008</v>
      </c>
      <c r="G25" s="80">
        <v>12190.619860000001</v>
      </c>
      <c r="H25" s="80">
        <v>10516.92289</v>
      </c>
      <c r="I25" s="80">
        <v>10221.94427</v>
      </c>
      <c r="J25" s="80">
        <v>12259.673720000001</v>
      </c>
      <c r="K25" s="80">
        <v>11001.093570000001</v>
      </c>
      <c r="L25" s="80">
        <v>10238.05956</v>
      </c>
      <c r="M25" s="80">
        <v>4.9406564584124654E-324</v>
      </c>
      <c r="N25" s="80">
        <v>4.9406564584124654E-324</v>
      </c>
      <c r="O25" s="80">
        <v>4.9406564584124654E-324</v>
      </c>
      <c r="P25" s="81">
        <v>98265.791849999994</v>
      </c>
      <c r="Q25" s="312">
        <v>0.99803364988099996</v>
      </c>
    </row>
    <row r="26" spans="1:17" ht="14.4" customHeight="1" x14ac:dyDescent="0.3">
      <c r="A26" s="25" t="s">
        <v>70</v>
      </c>
      <c r="B26" s="76">
        <v>10752.6530194631</v>
      </c>
      <c r="C26" s="77">
        <v>896.05441828859603</v>
      </c>
      <c r="D26" s="77">
        <v>830.12465999999995</v>
      </c>
      <c r="E26" s="77">
        <v>770.19024999999999</v>
      </c>
      <c r="F26" s="77">
        <v>795.25816999999995</v>
      </c>
      <c r="G26" s="77">
        <v>861.48135000000002</v>
      </c>
      <c r="H26" s="77">
        <v>776.73716000000002</v>
      </c>
      <c r="I26" s="77">
        <v>970.93499999999995</v>
      </c>
      <c r="J26" s="77">
        <v>1056.9364599999999</v>
      </c>
      <c r="K26" s="77">
        <v>680.13171</v>
      </c>
      <c r="L26" s="77">
        <v>806.01949000000002</v>
      </c>
      <c r="M26" s="77">
        <v>4.9406564584124654E-324</v>
      </c>
      <c r="N26" s="77">
        <v>4.9406564584124654E-324</v>
      </c>
      <c r="O26" s="77">
        <v>4.9406564584124654E-324</v>
      </c>
      <c r="P26" s="78">
        <v>7547.8142500000004</v>
      </c>
      <c r="Q26" s="311">
        <v>0.935932026739</v>
      </c>
    </row>
    <row r="27" spans="1:17" ht="14.4" customHeight="1" x14ac:dyDescent="0.3">
      <c r="A27" s="28" t="s">
        <v>71</v>
      </c>
      <c r="B27" s="79">
        <v>142031.84968342001</v>
      </c>
      <c r="C27" s="80">
        <v>11835.987473618299</v>
      </c>
      <c r="D27" s="80">
        <v>11847.35168</v>
      </c>
      <c r="E27" s="80">
        <v>12006.6448</v>
      </c>
      <c r="F27" s="80">
        <v>10379.05458</v>
      </c>
      <c r="G27" s="80">
        <v>13052.101210000001</v>
      </c>
      <c r="H27" s="80">
        <v>11293.66005</v>
      </c>
      <c r="I27" s="80">
        <v>11192.879269999999</v>
      </c>
      <c r="J27" s="80">
        <v>13316.61018</v>
      </c>
      <c r="K27" s="80">
        <v>11681.225280000001</v>
      </c>
      <c r="L27" s="80">
        <v>11044.07905</v>
      </c>
      <c r="M27" s="80">
        <v>9.8813129168249309E-324</v>
      </c>
      <c r="N27" s="80">
        <v>9.8813129168249309E-324</v>
      </c>
      <c r="O27" s="80">
        <v>9.8813129168249309E-324</v>
      </c>
      <c r="P27" s="81">
        <v>105813.6061</v>
      </c>
      <c r="Q27" s="312">
        <v>0.99333218885600005</v>
      </c>
    </row>
    <row r="28" spans="1:17" ht="14.4" customHeight="1" x14ac:dyDescent="0.3">
      <c r="A28" s="26" t="s">
        <v>72</v>
      </c>
      <c r="B28" s="76">
        <v>6.192424983635</v>
      </c>
      <c r="C28" s="77">
        <v>0.51603541530200003</v>
      </c>
      <c r="D28" s="77">
        <v>1.2351641146031164E-322</v>
      </c>
      <c r="E28" s="77">
        <v>2.4375</v>
      </c>
      <c r="F28" s="77">
        <v>1.2351641146031164E-322</v>
      </c>
      <c r="G28" s="77">
        <v>5.2900000000000003E-2</v>
      </c>
      <c r="H28" s="77">
        <v>1.2351641146031164E-322</v>
      </c>
      <c r="I28" s="77">
        <v>1.2351641146031164E-322</v>
      </c>
      <c r="J28" s="77">
        <v>1.2351641146031164E-322</v>
      </c>
      <c r="K28" s="77">
        <v>1.2351641146031164E-322</v>
      </c>
      <c r="L28" s="77">
        <v>0.23100000000000001</v>
      </c>
      <c r="M28" s="77">
        <v>1.2351641146031164E-322</v>
      </c>
      <c r="N28" s="77">
        <v>1.2351641146031164E-322</v>
      </c>
      <c r="O28" s="77">
        <v>1.2351641146031164E-322</v>
      </c>
      <c r="P28" s="78">
        <v>2.7214</v>
      </c>
      <c r="Q28" s="311">
        <v>0.58596322812500001</v>
      </c>
    </row>
    <row r="29" spans="1:17" ht="14.4" customHeight="1" x14ac:dyDescent="0.3">
      <c r="A29" s="26" t="s">
        <v>73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8.8931816251424378E-323</v>
      </c>
      <c r="Q29" s="311" t="s">
        <v>298</v>
      </c>
    </row>
    <row r="30" spans="1:17" ht="14.4" customHeight="1" x14ac:dyDescent="0.3">
      <c r="A30" s="26" t="s">
        <v>74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4.4465908125712189E-322</v>
      </c>
      <c r="Q30" s="311">
        <v>0</v>
      </c>
    </row>
    <row r="31" spans="1:17" ht="14.4" customHeight="1" thickBot="1" x14ac:dyDescent="0.35">
      <c r="A31" s="29" t="s">
        <v>75</v>
      </c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4"/>
      <c r="Q31" s="313"/>
    </row>
    <row r="32" spans="1:17" ht="14.4" customHeight="1" x14ac:dyDescent="0.3">
      <c r="A32" s="456" t="s">
        <v>76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/>
    </row>
    <row r="33" spans="1:17" ht="14.4" customHeight="1" x14ac:dyDescent="0.3">
      <c r="A33" s="450"/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</row>
    <row r="34" spans="1:17" ht="14.4" customHeight="1" x14ac:dyDescent="0.3">
      <c r="A34" s="456" t="s">
        <v>77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</row>
    <row r="35" spans="1:17" ht="14.4" customHeight="1" x14ac:dyDescent="0.3">
      <c r="A35" s="450"/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50"/>
      <c r="Q36" s="450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51" t="s">
        <v>78</v>
      </c>
      <c r="B1" s="451"/>
      <c r="C1" s="451"/>
      <c r="D1" s="451"/>
      <c r="E1" s="451"/>
      <c r="F1" s="451"/>
      <c r="G1" s="451"/>
      <c r="H1" s="457"/>
      <c r="I1" s="457"/>
      <c r="J1" s="457"/>
      <c r="K1" s="457"/>
    </row>
    <row r="2" spans="1:11" s="85" customFormat="1" ht="14.4" customHeight="1" thickBot="1" x14ac:dyDescent="0.35">
      <c r="A2" s="580" t="s">
        <v>297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76"/>
      <c r="B3" s="452" t="s">
        <v>79</v>
      </c>
      <c r="C3" s="453"/>
      <c r="D3" s="453"/>
      <c r="E3" s="453"/>
      <c r="F3" s="460" t="s">
        <v>80</v>
      </c>
      <c r="G3" s="453"/>
      <c r="H3" s="453"/>
      <c r="I3" s="453"/>
      <c r="J3" s="453"/>
      <c r="K3" s="461"/>
    </row>
    <row r="4" spans="1:11" ht="14.4" customHeight="1" x14ac:dyDescent="0.3">
      <c r="A4" s="177"/>
      <c r="B4" s="458"/>
      <c r="C4" s="459"/>
      <c r="D4" s="459"/>
      <c r="E4" s="459"/>
      <c r="F4" s="462" t="s">
        <v>213</v>
      </c>
      <c r="G4" s="464" t="s">
        <v>81</v>
      </c>
      <c r="H4" s="63" t="s">
        <v>277</v>
      </c>
      <c r="I4" s="462" t="s">
        <v>82</v>
      </c>
      <c r="J4" s="464" t="s">
        <v>83</v>
      </c>
      <c r="K4" s="465" t="s">
        <v>84</v>
      </c>
    </row>
    <row r="5" spans="1:11" ht="42" thickBot="1" x14ac:dyDescent="0.35">
      <c r="A5" s="178"/>
      <c r="B5" s="34" t="s">
        <v>214</v>
      </c>
      <c r="C5" s="35" t="s">
        <v>85</v>
      </c>
      <c r="D5" s="36" t="s">
        <v>86</v>
      </c>
      <c r="E5" s="36" t="s">
        <v>87</v>
      </c>
      <c r="F5" s="463"/>
      <c r="G5" s="463"/>
      <c r="H5" s="35" t="s">
        <v>88</v>
      </c>
      <c r="I5" s="463"/>
      <c r="J5" s="463"/>
      <c r="K5" s="466"/>
    </row>
    <row r="6" spans="1:11" ht="14.4" customHeight="1" thickBot="1" x14ac:dyDescent="0.35">
      <c r="A6" s="599" t="s">
        <v>300</v>
      </c>
      <c r="B6" s="581">
        <v>124512.124722981</v>
      </c>
      <c r="C6" s="581">
        <v>144582.81977999999</v>
      </c>
      <c r="D6" s="582">
        <v>20070.695057019599</v>
      </c>
      <c r="E6" s="583">
        <v>1.1611947037420001</v>
      </c>
      <c r="F6" s="581">
        <v>131279.196663957</v>
      </c>
      <c r="G6" s="582">
        <v>98459.397497967497</v>
      </c>
      <c r="H6" s="584">
        <v>10238.05956</v>
      </c>
      <c r="I6" s="581">
        <v>98265.791849999994</v>
      </c>
      <c r="J6" s="582">
        <v>-193.60564796750299</v>
      </c>
      <c r="K6" s="585">
        <v>0.74852523740999999</v>
      </c>
    </row>
    <row r="7" spans="1:11" ht="14.4" customHeight="1" thickBot="1" x14ac:dyDescent="0.35">
      <c r="A7" s="600" t="s">
        <v>301</v>
      </c>
      <c r="B7" s="581">
        <v>42795.259023247803</v>
      </c>
      <c r="C7" s="581">
        <v>58490.3770699999</v>
      </c>
      <c r="D7" s="582">
        <v>15695.118046752101</v>
      </c>
      <c r="E7" s="583">
        <v>1.366748990541</v>
      </c>
      <c r="F7" s="581">
        <v>56755.751552332498</v>
      </c>
      <c r="G7" s="582">
        <v>42566.813664249399</v>
      </c>
      <c r="H7" s="584">
        <v>3970.6400600000002</v>
      </c>
      <c r="I7" s="581">
        <v>39272.525889999997</v>
      </c>
      <c r="J7" s="582">
        <v>-3294.2877742493902</v>
      </c>
      <c r="K7" s="585">
        <v>0.69195675884499996</v>
      </c>
    </row>
    <row r="8" spans="1:11" ht="14.4" customHeight="1" thickBot="1" x14ac:dyDescent="0.35">
      <c r="A8" s="601" t="s">
        <v>302</v>
      </c>
      <c r="B8" s="581">
        <v>40680.987240550603</v>
      </c>
      <c r="C8" s="581">
        <v>56311.941069999899</v>
      </c>
      <c r="D8" s="582">
        <v>15630.9538294493</v>
      </c>
      <c r="E8" s="583">
        <v>1.384232411495</v>
      </c>
      <c r="F8" s="581">
        <v>54584.111717408203</v>
      </c>
      <c r="G8" s="582">
        <v>40938.083788056101</v>
      </c>
      <c r="H8" s="584">
        <v>3827.1180599999998</v>
      </c>
      <c r="I8" s="581">
        <v>37746.514889999999</v>
      </c>
      <c r="J8" s="582">
        <v>-3191.5688980561199</v>
      </c>
      <c r="K8" s="585">
        <v>0.69152934255700005</v>
      </c>
    </row>
    <row r="9" spans="1:11" ht="14.4" customHeight="1" thickBot="1" x14ac:dyDescent="0.35">
      <c r="A9" s="602" t="s">
        <v>303</v>
      </c>
      <c r="B9" s="586">
        <v>4.9406564584124654E-324</v>
      </c>
      <c r="C9" s="586">
        <v>4.9406564584124654E-324</v>
      </c>
      <c r="D9" s="587">
        <v>0</v>
      </c>
      <c r="E9" s="588">
        <v>1</v>
      </c>
      <c r="F9" s="586">
        <v>4.9406564584124654E-324</v>
      </c>
      <c r="G9" s="587">
        <v>0</v>
      </c>
      <c r="H9" s="589">
        <v>1.8000000000000001E-4</v>
      </c>
      <c r="I9" s="586">
        <v>1.17E-3</v>
      </c>
      <c r="J9" s="587">
        <v>1.17E-3</v>
      </c>
      <c r="K9" s="590" t="s">
        <v>304</v>
      </c>
    </row>
    <row r="10" spans="1:11" ht="14.4" customHeight="1" thickBot="1" x14ac:dyDescent="0.35">
      <c r="A10" s="603" t="s">
        <v>305</v>
      </c>
      <c r="B10" s="581">
        <v>4.9406564584124654E-324</v>
      </c>
      <c r="C10" s="581">
        <v>4.9406564584124654E-324</v>
      </c>
      <c r="D10" s="582">
        <v>0</v>
      </c>
      <c r="E10" s="583">
        <v>1</v>
      </c>
      <c r="F10" s="581">
        <v>4.9406564584124654E-324</v>
      </c>
      <c r="G10" s="582">
        <v>0</v>
      </c>
      <c r="H10" s="584">
        <v>1.8000000000000001E-4</v>
      </c>
      <c r="I10" s="581">
        <v>1.17E-3</v>
      </c>
      <c r="J10" s="582">
        <v>1.17E-3</v>
      </c>
      <c r="K10" s="591" t="s">
        <v>304</v>
      </c>
    </row>
    <row r="11" spans="1:11" ht="14.4" customHeight="1" thickBot="1" x14ac:dyDescent="0.35">
      <c r="A11" s="602" t="s">
        <v>306</v>
      </c>
      <c r="B11" s="586">
        <v>5288.7094015606699</v>
      </c>
      <c r="C11" s="586">
        <v>5876.3245999999999</v>
      </c>
      <c r="D11" s="587">
        <v>587.61519843932797</v>
      </c>
      <c r="E11" s="588">
        <v>1.1111074846090001</v>
      </c>
      <c r="F11" s="586">
        <v>5638.9374660563299</v>
      </c>
      <c r="G11" s="587">
        <v>4229.2030995422501</v>
      </c>
      <c r="H11" s="589">
        <v>270.75650000000002</v>
      </c>
      <c r="I11" s="586">
        <v>3498.8868000000002</v>
      </c>
      <c r="J11" s="587">
        <v>-730.316299542249</v>
      </c>
      <c r="K11" s="592">
        <v>0.62048689510400001</v>
      </c>
    </row>
    <row r="12" spans="1:11" ht="14.4" customHeight="1" thickBot="1" x14ac:dyDescent="0.35">
      <c r="A12" s="603" t="s">
        <v>307</v>
      </c>
      <c r="B12" s="581">
        <v>5288.7094015606699</v>
      </c>
      <c r="C12" s="581">
        <v>5876.3245999999999</v>
      </c>
      <c r="D12" s="582">
        <v>587.61519843932797</v>
      </c>
      <c r="E12" s="583">
        <v>1.1111074846090001</v>
      </c>
      <c r="F12" s="581">
        <v>5638.9374660563299</v>
      </c>
      <c r="G12" s="582">
        <v>4229.2030995422501</v>
      </c>
      <c r="H12" s="584">
        <v>270.75650000000002</v>
      </c>
      <c r="I12" s="581">
        <v>3498.8868000000002</v>
      </c>
      <c r="J12" s="582">
        <v>-730.316299542249</v>
      </c>
      <c r="K12" s="585">
        <v>0.62048689510400001</v>
      </c>
    </row>
    <row r="13" spans="1:11" ht="14.4" customHeight="1" thickBot="1" x14ac:dyDescent="0.35">
      <c r="A13" s="602" t="s">
        <v>308</v>
      </c>
      <c r="B13" s="586">
        <v>9678.1403472679394</v>
      </c>
      <c r="C13" s="586">
        <v>8318.46623</v>
      </c>
      <c r="D13" s="587">
        <v>-1359.6741172679399</v>
      </c>
      <c r="E13" s="588">
        <v>0.85951080801799995</v>
      </c>
      <c r="F13" s="586">
        <v>7908.7475143914698</v>
      </c>
      <c r="G13" s="587">
        <v>5931.5606357936003</v>
      </c>
      <c r="H13" s="589">
        <v>582.69362999999998</v>
      </c>
      <c r="I13" s="586">
        <v>6031.3713799999996</v>
      </c>
      <c r="J13" s="587">
        <v>99.810744206392997</v>
      </c>
      <c r="K13" s="592">
        <v>0.76262029721199998</v>
      </c>
    </row>
    <row r="14" spans="1:11" ht="14.4" customHeight="1" thickBot="1" x14ac:dyDescent="0.35">
      <c r="A14" s="603" t="s">
        <v>309</v>
      </c>
      <c r="B14" s="581">
        <v>6360.5883570216001</v>
      </c>
      <c r="C14" s="581">
        <v>5949.9285900000004</v>
      </c>
      <c r="D14" s="582">
        <v>-410.65976702159799</v>
      </c>
      <c r="E14" s="583">
        <v>0.93543682691399999</v>
      </c>
      <c r="F14" s="581">
        <v>5719.8765648224398</v>
      </c>
      <c r="G14" s="582">
        <v>4289.9074236168299</v>
      </c>
      <c r="H14" s="584">
        <v>415.98818999999997</v>
      </c>
      <c r="I14" s="581">
        <v>4161.7488300000005</v>
      </c>
      <c r="J14" s="582">
        <v>-128.15859361683101</v>
      </c>
      <c r="K14" s="585">
        <v>0.72759416795700005</v>
      </c>
    </row>
    <row r="15" spans="1:11" ht="14.4" customHeight="1" thickBot="1" x14ac:dyDescent="0.35">
      <c r="A15" s="603" t="s">
        <v>310</v>
      </c>
      <c r="B15" s="581">
        <v>1011.30212910833</v>
      </c>
      <c r="C15" s="581">
        <v>717.91691000000003</v>
      </c>
      <c r="D15" s="582">
        <v>-293.385219108326</v>
      </c>
      <c r="E15" s="583">
        <v>0.709893600869</v>
      </c>
      <c r="F15" s="581">
        <v>694.717086204515</v>
      </c>
      <c r="G15" s="582">
        <v>521.03781465338602</v>
      </c>
      <c r="H15" s="584">
        <v>79.72963</v>
      </c>
      <c r="I15" s="581">
        <v>504.24736000000001</v>
      </c>
      <c r="J15" s="582">
        <v>-16.790454653386</v>
      </c>
      <c r="K15" s="585">
        <v>0.72583123405600003</v>
      </c>
    </row>
    <row r="16" spans="1:11" ht="14.4" customHeight="1" thickBot="1" x14ac:dyDescent="0.35">
      <c r="A16" s="603" t="s">
        <v>311</v>
      </c>
      <c r="B16" s="581">
        <v>200.00002795776601</v>
      </c>
      <c r="C16" s="581">
        <v>114.38106999999999</v>
      </c>
      <c r="D16" s="582">
        <v>-85.618957957766</v>
      </c>
      <c r="E16" s="583">
        <v>0.57190527005400005</v>
      </c>
      <c r="F16" s="581">
        <v>35.972185115971001</v>
      </c>
      <c r="G16" s="582">
        <v>26.979138836977999</v>
      </c>
      <c r="H16" s="584">
        <v>4.9406564584124654E-324</v>
      </c>
      <c r="I16" s="581">
        <v>4.4465908125712189E-323</v>
      </c>
      <c r="J16" s="582">
        <v>-26.979138836977999</v>
      </c>
      <c r="K16" s="585">
        <v>0</v>
      </c>
    </row>
    <row r="17" spans="1:11" ht="14.4" customHeight="1" thickBot="1" x14ac:dyDescent="0.35">
      <c r="A17" s="603" t="s">
        <v>312</v>
      </c>
      <c r="B17" s="581">
        <v>579.999925077532</v>
      </c>
      <c r="C17" s="581">
        <v>408.33512000000002</v>
      </c>
      <c r="D17" s="582">
        <v>-171.66480507753201</v>
      </c>
      <c r="E17" s="583">
        <v>0.70402615990899997</v>
      </c>
      <c r="F17" s="581">
        <v>387.98808342013001</v>
      </c>
      <c r="G17" s="582">
        <v>290.99106256509799</v>
      </c>
      <c r="H17" s="584">
        <v>7.0377000000000001</v>
      </c>
      <c r="I17" s="581">
        <v>420.05223000000001</v>
      </c>
      <c r="J17" s="582">
        <v>129.06116743490199</v>
      </c>
      <c r="K17" s="585">
        <v>1.0826420912129999</v>
      </c>
    </row>
    <row r="18" spans="1:11" ht="14.4" customHeight="1" thickBot="1" x14ac:dyDescent="0.35">
      <c r="A18" s="603" t="s">
        <v>313</v>
      </c>
      <c r="B18" s="581">
        <v>1115.5833028294401</v>
      </c>
      <c r="C18" s="581">
        <v>804.50715000000002</v>
      </c>
      <c r="D18" s="582">
        <v>-311.07615282943499</v>
      </c>
      <c r="E18" s="583">
        <v>0.72115381070999995</v>
      </c>
      <c r="F18" s="581">
        <v>738.56958331220403</v>
      </c>
      <c r="G18" s="582">
        <v>553.92718748415302</v>
      </c>
      <c r="H18" s="584">
        <v>52.915669999999999</v>
      </c>
      <c r="I18" s="581">
        <v>495.48225000000002</v>
      </c>
      <c r="J18" s="582">
        <v>-58.444937484153002</v>
      </c>
      <c r="K18" s="585">
        <v>0.67086739177300003</v>
      </c>
    </row>
    <row r="19" spans="1:11" ht="14.4" customHeight="1" thickBot="1" x14ac:dyDescent="0.35">
      <c r="A19" s="603" t="s">
        <v>314</v>
      </c>
      <c r="B19" s="581">
        <v>165.66658002502299</v>
      </c>
      <c r="C19" s="581">
        <v>57.75779</v>
      </c>
      <c r="D19" s="582">
        <v>-107.90879002502299</v>
      </c>
      <c r="E19" s="583">
        <v>0.34863875376199999</v>
      </c>
      <c r="F19" s="581">
        <v>54.985058692210998</v>
      </c>
      <c r="G19" s="582">
        <v>41.238794019158</v>
      </c>
      <c r="H19" s="584">
        <v>3.4849800000000002</v>
      </c>
      <c r="I19" s="581">
        <v>222.80261999999999</v>
      </c>
      <c r="J19" s="582">
        <v>181.56382598084099</v>
      </c>
      <c r="K19" s="585">
        <v>4.0520575097889999</v>
      </c>
    </row>
    <row r="20" spans="1:11" ht="14.4" customHeight="1" thickBot="1" x14ac:dyDescent="0.35">
      <c r="A20" s="603" t="s">
        <v>315</v>
      </c>
      <c r="B20" s="581">
        <v>245.000025248264</v>
      </c>
      <c r="C20" s="581">
        <v>265.63959999999997</v>
      </c>
      <c r="D20" s="582">
        <v>20.639574751735001</v>
      </c>
      <c r="E20" s="583">
        <v>1.0842431535699999</v>
      </c>
      <c r="F20" s="581">
        <v>276.638952824</v>
      </c>
      <c r="G20" s="582">
        <v>207.47921461799999</v>
      </c>
      <c r="H20" s="584">
        <v>23.537459999999999</v>
      </c>
      <c r="I20" s="581">
        <v>227.03809000000001</v>
      </c>
      <c r="J20" s="582">
        <v>19.558875382</v>
      </c>
      <c r="K20" s="585">
        <v>0.82070181253300001</v>
      </c>
    </row>
    <row r="21" spans="1:11" ht="14.4" customHeight="1" thickBot="1" x14ac:dyDescent="0.35">
      <c r="A21" s="602" t="s">
        <v>316</v>
      </c>
      <c r="B21" s="586">
        <v>4033.9996771082001</v>
      </c>
      <c r="C21" s="586">
        <v>3402.1289999999999</v>
      </c>
      <c r="D21" s="587">
        <v>-631.87067710820099</v>
      </c>
      <c r="E21" s="588">
        <v>0.84336372640400004</v>
      </c>
      <c r="F21" s="586">
        <v>3532.0634418838699</v>
      </c>
      <c r="G21" s="587">
        <v>2649.0475814129099</v>
      </c>
      <c r="H21" s="589">
        <v>249.84700000000001</v>
      </c>
      <c r="I21" s="586">
        <v>2576.0509999999999</v>
      </c>
      <c r="J21" s="587">
        <v>-72.996581412905002</v>
      </c>
      <c r="K21" s="592">
        <v>0.72933316243699997</v>
      </c>
    </row>
    <row r="22" spans="1:11" ht="14.4" customHeight="1" thickBot="1" x14ac:dyDescent="0.35">
      <c r="A22" s="603" t="s">
        <v>317</v>
      </c>
      <c r="B22" s="581">
        <v>3513.9997484179999</v>
      </c>
      <c r="C22" s="581">
        <v>2944.7640000000001</v>
      </c>
      <c r="D22" s="582">
        <v>-569.23574841799905</v>
      </c>
      <c r="E22" s="583">
        <v>0.83800916642800005</v>
      </c>
      <c r="F22" s="581">
        <v>3049.3628391336201</v>
      </c>
      <c r="G22" s="582">
        <v>2287.02212935021</v>
      </c>
      <c r="H22" s="584">
        <v>230.327</v>
      </c>
      <c r="I22" s="581">
        <v>2254.83</v>
      </c>
      <c r="J22" s="582">
        <v>-32.192129350213001</v>
      </c>
      <c r="K22" s="585">
        <v>0.73944299807900005</v>
      </c>
    </row>
    <row r="23" spans="1:11" ht="14.4" customHeight="1" thickBot="1" x14ac:dyDescent="0.35">
      <c r="A23" s="603" t="s">
        <v>318</v>
      </c>
      <c r="B23" s="581">
        <v>519.99992869020105</v>
      </c>
      <c r="C23" s="581">
        <v>457.36500000000001</v>
      </c>
      <c r="D23" s="582">
        <v>-62.634928690201001</v>
      </c>
      <c r="E23" s="583">
        <v>0.87954819753900004</v>
      </c>
      <c r="F23" s="581">
        <v>482.70060275025702</v>
      </c>
      <c r="G23" s="582">
        <v>362.02545206269298</v>
      </c>
      <c r="H23" s="584">
        <v>19.52</v>
      </c>
      <c r="I23" s="581">
        <v>321.221</v>
      </c>
      <c r="J23" s="582">
        <v>-40.804452062692</v>
      </c>
      <c r="K23" s="585">
        <v>0.66546633289799995</v>
      </c>
    </row>
    <row r="24" spans="1:11" ht="14.4" customHeight="1" thickBot="1" x14ac:dyDescent="0.35">
      <c r="A24" s="602" t="s">
        <v>319</v>
      </c>
      <c r="B24" s="586">
        <v>18595.8960803195</v>
      </c>
      <c r="C24" s="586">
        <v>35842.553930000002</v>
      </c>
      <c r="D24" s="587">
        <v>17246.657849680501</v>
      </c>
      <c r="E24" s="588">
        <v>1.92744430143</v>
      </c>
      <c r="F24" s="586">
        <v>35072.065565590201</v>
      </c>
      <c r="G24" s="587">
        <v>26304.0491741927</v>
      </c>
      <c r="H24" s="589">
        <v>2536.7186299999998</v>
      </c>
      <c r="I24" s="586">
        <v>24041.261020000002</v>
      </c>
      <c r="J24" s="587">
        <v>-2262.7881541926799</v>
      </c>
      <c r="K24" s="592">
        <v>0.68548175399099998</v>
      </c>
    </row>
    <row r="25" spans="1:11" ht="14.4" customHeight="1" thickBot="1" x14ac:dyDescent="0.35">
      <c r="A25" s="603" t="s">
        <v>320</v>
      </c>
      <c r="B25" s="581">
        <v>5636.63518061166</v>
      </c>
      <c r="C25" s="581">
        <v>5305.7472100000005</v>
      </c>
      <c r="D25" s="582">
        <v>-330.88797061165701</v>
      </c>
      <c r="E25" s="583">
        <v>0.94129689788100002</v>
      </c>
      <c r="F25" s="581">
        <v>5000.4129999999996</v>
      </c>
      <c r="G25" s="582">
        <v>3750.3097499999999</v>
      </c>
      <c r="H25" s="584">
        <v>232.84102999999999</v>
      </c>
      <c r="I25" s="581">
        <v>2944.4529200000002</v>
      </c>
      <c r="J25" s="582">
        <v>-805.85683000000097</v>
      </c>
      <c r="K25" s="585">
        <v>0.58884194565500003</v>
      </c>
    </row>
    <row r="26" spans="1:11" ht="14.4" customHeight="1" thickBot="1" x14ac:dyDescent="0.35">
      <c r="A26" s="603" t="s">
        <v>321</v>
      </c>
      <c r="B26" s="581">
        <v>1384.3559166463201</v>
      </c>
      <c r="C26" s="581">
        <v>1184.20802</v>
      </c>
      <c r="D26" s="582">
        <v>-200.147896646324</v>
      </c>
      <c r="E26" s="583">
        <v>0.85542164826199996</v>
      </c>
      <c r="F26" s="581">
        <v>1312.1231804184199</v>
      </c>
      <c r="G26" s="582">
        <v>984.09238531381197</v>
      </c>
      <c r="H26" s="584">
        <v>77.167749999999998</v>
      </c>
      <c r="I26" s="581">
        <v>766.91220999999996</v>
      </c>
      <c r="J26" s="582">
        <v>-217.18017531381199</v>
      </c>
      <c r="K26" s="585">
        <v>0.58448186987700002</v>
      </c>
    </row>
    <row r="27" spans="1:11" ht="14.4" customHeight="1" thickBot="1" x14ac:dyDescent="0.35">
      <c r="A27" s="603" t="s">
        <v>322</v>
      </c>
      <c r="B27" s="581">
        <v>0.99995993979099995</v>
      </c>
      <c r="C27" s="581">
        <v>1.0847</v>
      </c>
      <c r="D27" s="582">
        <v>8.4740060207999998E-2</v>
      </c>
      <c r="E27" s="583">
        <v>1.084743455049</v>
      </c>
      <c r="F27" s="581">
        <v>10.950599421902</v>
      </c>
      <c r="G27" s="582">
        <v>8.2129495664259995</v>
      </c>
      <c r="H27" s="584">
        <v>5.4210000000000001E-2</v>
      </c>
      <c r="I27" s="581">
        <v>0.94266000000000005</v>
      </c>
      <c r="J27" s="582">
        <v>-7.2702895664260003</v>
      </c>
      <c r="K27" s="585">
        <v>8.6082958902999995E-2</v>
      </c>
    </row>
    <row r="28" spans="1:11" ht="14.4" customHeight="1" thickBot="1" x14ac:dyDescent="0.35">
      <c r="A28" s="603" t="s">
        <v>323</v>
      </c>
      <c r="B28" s="581">
        <v>943.98369316164701</v>
      </c>
      <c r="C28" s="581">
        <v>879.59646999999995</v>
      </c>
      <c r="D28" s="582">
        <v>-64.387223161646006</v>
      </c>
      <c r="E28" s="583">
        <v>0.93179201756499996</v>
      </c>
      <c r="F28" s="581">
        <v>1081.8896391748599</v>
      </c>
      <c r="G28" s="582">
        <v>811.41722938114106</v>
      </c>
      <c r="H28" s="584">
        <v>72.257270000000005</v>
      </c>
      <c r="I28" s="581">
        <v>743.87039000000004</v>
      </c>
      <c r="J28" s="582">
        <v>-67.546839381140998</v>
      </c>
      <c r="K28" s="585">
        <v>0.68756586907200001</v>
      </c>
    </row>
    <row r="29" spans="1:11" ht="14.4" customHeight="1" thickBot="1" x14ac:dyDescent="0.35">
      <c r="A29" s="603" t="s">
        <v>324</v>
      </c>
      <c r="B29" s="581">
        <v>2578.6318247375898</v>
      </c>
      <c r="C29" s="581">
        <v>21549.804319999999</v>
      </c>
      <c r="D29" s="582">
        <v>18971.172495262399</v>
      </c>
      <c r="E29" s="583">
        <v>8.3570690911609997</v>
      </c>
      <c r="F29" s="581">
        <v>20249.568586175101</v>
      </c>
      <c r="G29" s="582">
        <v>15187.176439631299</v>
      </c>
      <c r="H29" s="584">
        <v>1693.1048800000001</v>
      </c>
      <c r="I29" s="581">
        <v>14776.40465</v>
      </c>
      <c r="J29" s="582">
        <v>-410.77178963131303</v>
      </c>
      <c r="K29" s="585">
        <v>0.72971454118199996</v>
      </c>
    </row>
    <row r="30" spans="1:11" ht="14.4" customHeight="1" thickBot="1" x14ac:dyDescent="0.35">
      <c r="A30" s="603" t="s">
        <v>325</v>
      </c>
      <c r="B30" s="581">
        <v>4.9406564584124654E-324</v>
      </c>
      <c r="C30" s="581">
        <v>1.9379999999999999</v>
      </c>
      <c r="D30" s="582">
        <v>1.9379999999999999</v>
      </c>
      <c r="E30" s="593" t="s">
        <v>304</v>
      </c>
      <c r="F30" s="581">
        <v>0</v>
      </c>
      <c r="G30" s="582">
        <v>0</v>
      </c>
      <c r="H30" s="584">
        <v>4.9406564584124654E-324</v>
      </c>
      <c r="I30" s="581">
        <v>4.4465908125712189E-323</v>
      </c>
      <c r="J30" s="582">
        <v>4.4465908125712189E-323</v>
      </c>
      <c r="K30" s="591" t="s">
        <v>298</v>
      </c>
    </row>
    <row r="31" spans="1:11" ht="14.4" customHeight="1" thickBot="1" x14ac:dyDescent="0.35">
      <c r="A31" s="603" t="s">
        <v>326</v>
      </c>
      <c r="B31" s="581">
        <v>1458.6665421719899</v>
      </c>
      <c r="C31" s="581">
        <v>818.93253000000004</v>
      </c>
      <c r="D31" s="582">
        <v>-639.734012171995</v>
      </c>
      <c r="E31" s="583">
        <v>0.56142545696599999</v>
      </c>
      <c r="F31" s="581">
        <v>1245.88201556578</v>
      </c>
      <c r="G31" s="582">
        <v>934.41151167433702</v>
      </c>
      <c r="H31" s="584">
        <v>102.47546</v>
      </c>
      <c r="I31" s="581">
        <v>772.96534999999994</v>
      </c>
      <c r="J31" s="582">
        <v>-161.44616167433699</v>
      </c>
      <c r="K31" s="585">
        <v>0.62041617130799998</v>
      </c>
    </row>
    <row r="32" spans="1:11" ht="14.4" customHeight="1" thickBot="1" x14ac:dyDescent="0.35">
      <c r="A32" s="603" t="s">
        <v>327</v>
      </c>
      <c r="B32" s="581">
        <v>2348.5832085890802</v>
      </c>
      <c r="C32" s="581">
        <v>2235.4281000000001</v>
      </c>
      <c r="D32" s="582">
        <v>-113.15510858908</v>
      </c>
      <c r="E32" s="583">
        <v>0.95181984262800001</v>
      </c>
      <c r="F32" s="581">
        <v>2157.7351119780601</v>
      </c>
      <c r="G32" s="582">
        <v>1618.30133398355</v>
      </c>
      <c r="H32" s="584">
        <v>196.07872</v>
      </c>
      <c r="I32" s="581">
        <v>1544.15662</v>
      </c>
      <c r="J32" s="582">
        <v>-74.144713983547007</v>
      </c>
      <c r="K32" s="585">
        <v>0.71563771263099996</v>
      </c>
    </row>
    <row r="33" spans="1:11" ht="14.4" customHeight="1" thickBot="1" x14ac:dyDescent="0.35">
      <c r="A33" s="603" t="s">
        <v>328</v>
      </c>
      <c r="B33" s="581">
        <v>203.58330774201301</v>
      </c>
      <c r="C33" s="581">
        <v>101.97085</v>
      </c>
      <c r="D33" s="582">
        <v>-101.61245774201301</v>
      </c>
      <c r="E33" s="583">
        <v>0.50088021032200003</v>
      </c>
      <c r="F33" s="581">
        <v>221.43201598547199</v>
      </c>
      <c r="G33" s="582">
        <v>166.07401198910401</v>
      </c>
      <c r="H33" s="584">
        <v>1.56</v>
      </c>
      <c r="I33" s="581">
        <v>113.71544</v>
      </c>
      <c r="J33" s="582">
        <v>-52.358571989102998</v>
      </c>
      <c r="K33" s="585">
        <v>0.51354561125099996</v>
      </c>
    </row>
    <row r="34" spans="1:11" ht="14.4" customHeight="1" thickBot="1" x14ac:dyDescent="0.35">
      <c r="A34" s="603" t="s">
        <v>329</v>
      </c>
      <c r="B34" s="581">
        <v>294.24994228286999</v>
      </c>
      <c r="C34" s="581">
        <v>282.25686999999999</v>
      </c>
      <c r="D34" s="582">
        <v>-11.993072282869001</v>
      </c>
      <c r="E34" s="583">
        <v>0.95924188739000005</v>
      </c>
      <c r="F34" s="581">
        <v>279.60766253249602</v>
      </c>
      <c r="G34" s="582">
        <v>209.705746899372</v>
      </c>
      <c r="H34" s="584">
        <v>23.92963</v>
      </c>
      <c r="I34" s="581">
        <v>195.52501000000001</v>
      </c>
      <c r="J34" s="582">
        <v>-14.180736899371</v>
      </c>
      <c r="K34" s="585">
        <v>0.69928344677300003</v>
      </c>
    </row>
    <row r="35" spans="1:11" ht="14.4" customHeight="1" thickBot="1" x14ac:dyDescent="0.35">
      <c r="A35" s="603" t="s">
        <v>330</v>
      </c>
      <c r="B35" s="581">
        <v>3143.3952407325301</v>
      </c>
      <c r="C35" s="581">
        <v>2965.93894</v>
      </c>
      <c r="D35" s="582">
        <v>-177.45630073252599</v>
      </c>
      <c r="E35" s="583">
        <v>0.94354629719000005</v>
      </c>
      <c r="F35" s="581">
        <v>2879.2441629999998</v>
      </c>
      <c r="G35" s="582">
        <v>2159.43312225</v>
      </c>
      <c r="H35" s="584">
        <v>223.16242</v>
      </c>
      <c r="I35" s="581">
        <v>1990.1869200000001</v>
      </c>
      <c r="J35" s="582">
        <v>-169.24620225000001</v>
      </c>
      <c r="K35" s="585">
        <v>0.69121853074299999</v>
      </c>
    </row>
    <row r="36" spans="1:11" ht="14.4" customHeight="1" thickBot="1" x14ac:dyDescent="0.35">
      <c r="A36" s="603" t="s">
        <v>331</v>
      </c>
      <c r="B36" s="581">
        <v>602.81126370403399</v>
      </c>
      <c r="C36" s="581">
        <v>515.64792</v>
      </c>
      <c r="D36" s="582">
        <v>-87.163343704034006</v>
      </c>
      <c r="E36" s="583">
        <v>0.85540525044500004</v>
      </c>
      <c r="F36" s="581">
        <v>633.21959133815506</v>
      </c>
      <c r="G36" s="582">
        <v>474.91469350361598</v>
      </c>
      <c r="H36" s="584">
        <v>-85.912739999999999</v>
      </c>
      <c r="I36" s="581">
        <v>192.12885</v>
      </c>
      <c r="J36" s="582">
        <v>-282.78584350361598</v>
      </c>
      <c r="K36" s="585">
        <v>0.30341583335</v>
      </c>
    </row>
    <row r="37" spans="1:11" ht="14.4" customHeight="1" thickBot="1" x14ac:dyDescent="0.35">
      <c r="A37" s="602" t="s">
        <v>332</v>
      </c>
      <c r="B37" s="586">
        <v>661.99988014021903</v>
      </c>
      <c r="C37" s="586">
        <v>757.78693999999996</v>
      </c>
      <c r="D37" s="587">
        <v>95.787059859780001</v>
      </c>
      <c r="E37" s="588">
        <v>1.1446934700939999</v>
      </c>
      <c r="F37" s="586">
        <v>583.03170817999296</v>
      </c>
      <c r="G37" s="587">
        <v>437.27378113499498</v>
      </c>
      <c r="H37" s="589">
        <v>46.741979999999998</v>
      </c>
      <c r="I37" s="586">
        <v>387.29311999999999</v>
      </c>
      <c r="J37" s="587">
        <v>-49.980661134995003</v>
      </c>
      <c r="K37" s="592">
        <v>0.66427454041699996</v>
      </c>
    </row>
    <row r="38" spans="1:11" ht="14.4" customHeight="1" thickBot="1" x14ac:dyDescent="0.35">
      <c r="A38" s="603" t="s">
        <v>333</v>
      </c>
      <c r="B38" s="581">
        <v>582.99992489689805</v>
      </c>
      <c r="C38" s="581">
        <v>676.27236000000005</v>
      </c>
      <c r="D38" s="582">
        <v>93.272435103101003</v>
      </c>
      <c r="E38" s="583">
        <v>1.1599870448</v>
      </c>
      <c r="F38" s="581">
        <v>508.03430320355801</v>
      </c>
      <c r="G38" s="582">
        <v>381.025727402668</v>
      </c>
      <c r="H38" s="584">
        <v>39.985390000000002</v>
      </c>
      <c r="I38" s="581">
        <v>329.39787000000001</v>
      </c>
      <c r="J38" s="582">
        <v>-51.627857402667999</v>
      </c>
      <c r="K38" s="585">
        <v>0.64837722162199996</v>
      </c>
    </row>
    <row r="39" spans="1:11" ht="14.4" customHeight="1" thickBot="1" x14ac:dyDescent="0.35">
      <c r="A39" s="603" t="s">
        <v>334</v>
      </c>
      <c r="B39" s="581">
        <v>78.999955243320997</v>
      </c>
      <c r="C39" s="581">
        <v>81.514579999999995</v>
      </c>
      <c r="D39" s="582">
        <v>2.5146247566779998</v>
      </c>
      <c r="E39" s="583">
        <v>1.031830711155</v>
      </c>
      <c r="F39" s="581">
        <v>74.997404976435007</v>
      </c>
      <c r="G39" s="582">
        <v>56.248053732325999</v>
      </c>
      <c r="H39" s="584">
        <v>6.7565900000000001</v>
      </c>
      <c r="I39" s="581">
        <v>57.241199999999999</v>
      </c>
      <c r="J39" s="582">
        <v>0.99314626767299996</v>
      </c>
      <c r="K39" s="585">
        <v>0.76324240842699997</v>
      </c>
    </row>
    <row r="40" spans="1:11" ht="14.4" customHeight="1" thickBot="1" x14ac:dyDescent="0.35">
      <c r="A40" s="603" t="s">
        <v>335</v>
      </c>
      <c r="B40" s="581">
        <v>4.9406564584124654E-324</v>
      </c>
      <c r="C40" s="581">
        <v>4.9406564584124654E-324</v>
      </c>
      <c r="D40" s="582">
        <v>0</v>
      </c>
      <c r="E40" s="583">
        <v>1</v>
      </c>
      <c r="F40" s="581">
        <v>4.9406564584124654E-324</v>
      </c>
      <c r="G40" s="582">
        <v>0</v>
      </c>
      <c r="H40" s="584">
        <v>4.9406564584124654E-324</v>
      </c>
      <c r="I40" s="581">
        <v>0.65405000000000002</v>
      </c>
      <c r="J40" s="582">
        <v>0.65405000000000002</v>
      </c>
      <c r="K40" s="591" t="s">
        <v>304</v>
      </c>
    </row>
    <row r="41" spans="1:11" ht="14.4" customHeight="1" thickBot="1" x14ac:dyDescent="0.35">
      <c r="A41" s="602" t="s">
        <v>336</v>
      </c>
      <c r="B41" s="586">
        <v>1054.74125649281</v>
      </c>
      <c r="C41" s="586">
        <v>1053.4392600000001</v>
      </c>
      <c r="D41" s="587">
        <v>-1.3019964928050001</v>
      </c>
      <c r="E41" s="588">
        <v>0.99876557735299998</v>
      </c>
      <c r="F41" s="586">
        <v>791.70310959059202</v>
      </c>
      <c r="G41" s="587">
        <v>593.77733219294396</v>
      </c>
      <c r="H41" s="589">
        <v>60.599989999999998</v>
      </c>
      <c r="I41" s="586">
        <v>592.42205000000001</v>
      </c>
      <c r="J41" s="587">
        <v>-1.3552821929429999</v>
      </c>
      <c r="K41" s="592">
        <v>0.74828814340000005</v>
      </c>
    </row>
    <row r="42" spans="1:11" ht="14.4" customHeight="1" thickBot="1" x14ac:dyDescent="0.35">
      <c r="A42" s="603" t="s">
        <v>337</v>
      </c>
      <c r="B42" s="581">
        <v>139.999911570443</v>
      </c>
      <c r="C42" s="581">
        <v>139.46999</v>
      </c>
      <c r="D42" s="582">
        <v>-0.52992157044199995</v>
      </c>
      <c r="E42" s="583">
        <v>0.99621484353400003</v>
      </c>
      <c r="F42" s="581">
        <v>133.00602067785599</v>
      </c>
      <c r="G42" s="582">
        <v>99.754515508392004</v>
      </c>
      <c r="H42" s="584">
        <v>0</v>
      </c>
      <c r="I42" s="581">
        <v>8.4000000000000005E-2</v>
      </c>
      <c r="J42" s="582">
        <v>-99.670515508392</v>
      </c>
      <c r="K42" s="585">
        <v>6.3155035800000002E-4</v>
      </c>
    </row>
    <row r="43" spans="1:11" ht="14.4" customHeight="1" thickBot="1" x14ac:dyDescent="0.35">
      <c r="A43" s="603" t="s">
        <v>338</v>
      </c>
      <c r="B43" s="581">
        <v>8.0000395183080002</v>
      </c>
      <c r="C43" s="581">
        <v>12.926030000000001</v>
      </c>
      <c r="D43" s="582">
        <v>4.9259904816909996</v>
      </c>
      <c r="E43" s="583">
        <v>1.615745768557</v>
      </c>
      <c r="F43" s="581">
        <v>12.141346804867</v>
      </c>
      <c r="G43" s="582">
        <v>9.1060101036500001</v>
      </c>
      <c r="H43" s="584">
        <v>1.3672299999999999</v>
      </c>
      <c r="I43" s="581">
        <v>10.23265</v>
      </c>
      <c r="J43" s="582">
        <v>1.1266398963490001</v>
      </c>
      <c r="K43" s="585">
        <v>0.84279365085699998</v>
      </c>
    </row>
    <row r="44" spans="1:11" ht="14.4" customHeight="1" thickBot="1" x14ac:dyDescent="0.35">
      <c r="A44" s="603" t="s">
        <v>339</v>
      </c>
      <c r="B44" s="581">
        <v>713.99995700923398</v>
      </c>
      <c r="C44" s="581">
        <v>683.75585999999998</v>
      </c>
      <c r="D44" s="582">
        <v>-30.244097009234</v>
      </c>
      <c r="E44" s="583">
        <v>0.957641318164</v>
      </c>
      <c r="F44" s="581">
        <v>456.455618259348</v>
      </c>
      <c r="G44" s="582">
        <v>342.34171369451099</v>
      </c>
      <c r="H44" s="584">
        <v>38.438139999999997</v>
      </c>
      <c r="I44" s="581">
        <v>362.46138999999999</v>
      </c>
      <c r="J44" s="582">
        <v>20.119676305489001</v>
      </c>
      <c r="K44" s="585">
        <v>0.79407805600500003</v>
      </c>
    </row>
    <row r="45" spans="1:11" ht="14.4" customHeight="1" thickBot="1" x14ac:dyDescent="0.35">
      <c r="A45" s="603" t="s">
        <v>340</v>
      </c>
      <c r="B45" s="581">
        <v>77.999995303529005</v>
      </c>
      <c r="C45" s="581">
        <v>84.822909999999993</v>
      </c>
      <c r="D45" s="582">
        <v>6.8229146964699998</v>
      </c>
      <c r="E45" s="583">
        <v>1.087473270606</v>
      </c>
      <c r="F45" s="581">
        <v>84.701091534417998</v>
      </c>
      <c r="G45" s="582">
        <v>63.525818650813001</v>
      </c>
      <c r="H45" s="584">
        <v>6.4831099999999999</v>
      </c>
      <c r="I45" s="581">
        <v>49.851280000000003</v>
      </c>
      <c r="J45" s="582">
        <v>-13.674538650813</v>
      </c>
      <c r="K45" s="585">
        <v>0.58855534323000003</v>
      </c>
    </row>
    <row r="46" spans="1:11" ht="14.4" customHeight="1" thickBot="1" x14ac:dyDescent="0.35">
      <c r="A46" s="603" t="s">
        <v>341</v>
      </c>
      <c r="B46" s="581">
        <v>20.000038795774</v>
      </c>
      <c r="C46" s="581">
        <v>5.6080699999999997</v>
      </c>
      <c r="D46" s="582">
        <v>-14.391968795774</v>
      </c>
      <c r="E46" s="583">
        <v>0.280402956077</v>
      </c>
      <c r="F46" s="581">
        <v>5.4690678064220002</v>
      </c>
      <c r="G46" s="582">
        <v>4.1018008548160001</v>
      </c>
      <c r="H46" s="584">
        <v>4.9406564584124654E-324</v>
      </c>
      <c r="I46" s="581">
        <v>1.36086</v>
      </c>
      <c r="J46" s="582">
        <v>-2.7409408548159999</v>
      </c>
      <c r="K46" s="585">
        <v>0.24882851121300001</v>
      </c>
    </row>
    <row r="47" spans="1:11" ht="14.4" customHeight="1" thickBot="1" x14ac:dyDescent="0.35">
      <c r="A47" s="603" t="s">
        <v>342</v>
      </c>
      <c r="B47" s="581">
        <v>12.500039247358</v>
      </c>
      <c r="C47" s="581">
        <v>3.4316</v>
      </c>
      <c r="D47" s="582">
        <v>-9.0684392473580004</v>
      </c>
      <c r="E47" s="583">
        <v>0.27452713804200002</v>
      </c>
      <c r="F47" s="581">
        <v>3.050923278895</v>
      </c>
      <c r="G47" s="582">
        <v>2.2881924591709999</v>
      </c>
      <c r="H47" s="584">
        <v>0.59531999999999996</v>
      </c>
      <c r="I47" s="581">
        <v>5.04758</v>
      </c>
      <c r="J47" s="582">
        <v>2.759387540828</v>
      </c>
      <c r="K47" s="585">
        <v>1.654443438455</v>
      </c>
    </row>
    <row r="48" spans="1:11" ht="14.4" customHeight="1" thickBot="1" x14ac:dyDescent="0.35">
      <c r="A48" s="603" t="s">
        <v>343</v>
      </c>
      <c r="B48" s="581">
        <v>23.991358555451999</v>
      </c>
      <c r="C48" s="581">
        <v>51.320770000000003</v>
      </c>
      <c r="D48" s="582">
        <v>27.329411444546999</v>
      </c>
      <c r="E48" s="583">
        <v>2.1391356342479999</v>
      </c>
      <c r="F48" s="581">
        <v>30.160838187814999</v>
      </c>
      <c r="G48" s="582">
        <v>22.620628640861</v>
      </c>
      <c r="H48" s="584">
        <v>4.1584199999999996</v>
      </c>
      <c r="I48" s="581">
        <v>33.707740000000001</v>
      </c>
      <c r="J48" s="582">
        <v>11.087111359138</v>
      </c>
      <c r="K48" s="585">
        <v>1.117599576977</v>
      </c>
    </row>
    <row r="49" spans="1:11" ht="14.4" customHeight="1" thickBot="1" x14ac:dyDescent="0.35">
      <c r="A49" s="603" t="s">
        <v>344</v>
      </c>
      <c r="B49" s="581">
        <v>4.9406564584124654E-324</v>
      </c>
      <c r="C49" s="581">
        <v>6.3350000000000004E-2</v>
      </c>
      <c r="D49" s="582">
        <v>6.3350000000000004E-2</v>
      </c>
      <c r="E49" s="593" t="s">
        <v>304</v>
      </c>
      <c r="F49" s="581">
        <v>2.4615434750000002E-2</v>
      </c>
      <c r="G49" s="582">
        <v>1.8461576061999999E-2</v>
      </c>
      <c r="H49" s="584">
        <v>4.9406564584124654E-324</v>
      </c>
      <c r="I49" s="581">
        <v>4.4465908125712189E-323</v>
      </c>
      <c r="J49" s="582">
        <v>-1.8461576061999999E-2</v>
      </c>
      <c r="K49" s="585">
        <v>1.8082802637789624E-321</v>
      </c>
    </row>
    <row r="50" spans="1:11" ht="14.4" customHeight="1" thickBot="1" x14ac:dyDescent="0.35">
      <c r="A50" s="603" t="s">
        <v>345</v>
      </c>
      <c r="B50" s="581">
        <v>27.999958314090001</v>
      </c>
      <c r="C50" s="581">
        <v>22.00516</v>
      </c>
      <c r="D50" s="582">
        <v>-5.9947983140899996</v>
      </c>
      <c r="E50" s="583">
        <v>0.78589974146200003</v>
      </c>
      <c r="F50" s="581">
        <v>22.175031724391999</v>
      </c>
      <c r="G50" s="582">
        <v>16.631273793294</v>
      </c>
      <c r="H50" s="584">
        <v>0.52600000000000002</v>
      </c>
      <c r="I50" s="581">
        <v>7.9345999999999997</v>
      </c>
      <c r="J50" s="582">
        <v>-8.6966737932939999</v>
      </c>
      <c r="K50" s="585">
        <v>0.35781684998699997</v>
      </c>
    </row>
    <row r="51" spans="1:11" ht="14.4" customHeight="1" thickBot="1" x14ac:dyDescent="0.35">
      <c r="A51" s="603" t="s">
        <v>346</v>
      </c>
      <c r="B51" s="581">
        <v>30.249958178614001</v>
      </c>
      <c r="C51" s="581">
        <v>46.7318</v>
      </c>
      <c r="D51" s="582">
        <v>16.481841821385</v>
      </c>
      <c r="E51" s="583">
        <v>1.5448550283619999</v>
      </c>
      <c r="F51" s="581">
        <v>41.520214905029</v>
      </c>
      <c r="G51" s="582">
        <v>31.140161178772001</v>
      </c>
      <c r="H51" s="584">
        <v>2.8326799999999999</v>
      </c>
      <c r="I51" s="581">
        <v>33.350749999999998</v>
      </c>
      <c r="J51" s="582">
        <v>2.2105888212279998</v>
      </c>
      <c r="K51" s="585">
        <v>0.80324126636299997</v>
      </c>
    </row>
    <row r="52" spans="1:11" ht="14.4" customHeight="1" thickBot="1" x14ac:dyDescent="0.35">
      <c r="A52" s="603" t="s">
        <v>347</v>
      </c>
      <c r="B52" s="581">
        <v>4.9406564584124654E-324</v>
      </c>
      <c r="C52" s="581">
        <v>4.9406564584124654E-324</v>
      </c>
      <c r="D52" s="582">
        <v>0</v>
      </c>
      <c r="E52" s="583">
        <v>1</v>
      </c>
      <c r="F52" s="581">
        <v>4.9406564584124654E-324</v>
      </c>
      <c r="G52" s="582">
        <v>0</v>
      </c>
      <c r="H52" s="584">
        <v>4.9406564584124654E-324</v>
      </c>
      <c r="I52" s="581">
        <v>1.0619400000000001</v>
      </c>
      <c r="J52" s="582">
        <v>1.0619400000000001</v>
      </c>
      <c r="K52" s="591" t="s">
        <v>304</v>
      </c>
    </row>
    <row r="53" spans="1:11" ht="14.4" customHeight="1" thickBot="1" x14ac:dyDescent="0.35">
      <c r="A53" s="603" t="s">
        <v>348</v>
      </c>
      <c r="B53" s="581">
        <v>4.9406564584124654E-324</v>
      </c>
      <c r="C53" s="581">
        <v>4.9406564584124654E-324</v>
      </c>
      <c r="D53" s="582">
        <v>0</v>
      </c>
      <c r="E53" s="583">
        <v>1</v>
      </c>
      <c r="F53" s="581">
        <v>4.9406564584124654E-324</v>
      </c>
      <c r="G53" s="582">
        <v>0</v>
      </c>
      <c r="H53" s="584">
        <v>4.9406564584124654E-324</v>
      </c>
      <c r="I53" s="581">
        <v>5.5590000000000001E-2</v>
      </c>
      <c r="J53" s="582">
        <v>5.5590000000000001E-2</v>
      </c>
      <c r="K53" s="591" t="s">
        <v>304</v>
      </c>
    </row>
    <row r="54" spans="1:11" ht="14.4" customHeight="1" thickBot="1" x14ac:dyDescent="0.35">
      <c r="A54" s="603" t="s">
        <v>349</v>
      </c>
      <c r="B54" s="581">
        <v>4.9406564584124654E-324</v>
      </c>
      <c r="C54" s="581">
        <v>4.9406564584124654E-324</v>
      </c>
      <c r="D54" s="582">
        <v>0</v>
      </c>
      <c r="E54" s="583">
        <v>1</v>
      </c>
      <c r="F54" s="581">
        <v>4.9406564584124654E-324</v>
      </c>
      <c r="G54" s="582">
        <v>0</v>
      </c>
      <c r="H54" s="584">
        <v>6.19909</v>
      </c>
      <c r="I54" s="581">
        <v>87.243669999999995</v>
      </c>
      <c r="J54" s="582">
        <v>87.243669999999995</v>
      </c>
      <c r="K54" s="591" t="s">
        <v>304</v>
      </c>
    </row>
    <row r="55" spans="1:11" ht="14.4" customHeight="1" thickBot="1" x14ac:dyDescent="0.35">
      <c r="A55" s="603" t="s">
        <v>350</v>
      </c>
      <c r="B55" s="581">
        <v>4.9406564584124654E-324</v>
      </c>
      <c r="C55" s="581">
        <v>4.9406564584124654E-324</v>
      </c>
      <c r="D55" s="582">
        <v>0</v>
      </c>
      <c r="E55" s="583">
        <v>1</v>
      </c>
      <c r="F55" s="581">
        <v>4.9406564584124654E-324</v>
      </c>
      <c r="G55" s="582">
        <v>0</v>
      </c>
      <c r="H55" s="584">
        <v>4.9406564584124654E-324</v>
      </c>
      <c r="I55" s="581">
        <v>0.03</v>
      </c>
      <c r="J55" s="582">
        <v>0.03</v>
      </c>
      <c r="K55" s="591" t="s">
        <v>304</v>
      </c>
    </row>
    <row r="56" spans="1:11" ht="14.4" customHeight="1" thickBot="1" x14ac:dyDescent="0.35">
      <c r="A56" s="603" t="s">
        <v>351</v>
      </c>
      <c r="B56" s="581">
        <v>4.9406564584124654E-324</v>
      </c>
      <c r="C56" s="581">
        <v>3.3037200000000002</v>
      </c>
      <c r="D56" s="582">
        <v>3.3037200000000002</v>
      </c>
      <c r="E56" s="593" t="s">
        <v>304</v>
      </c>
      <c r="F56" s="581">
        <v>2.9983409767959999</v>
      </c>
      <c r="G56" s="582">
        <v>2.248755732597</v>
      </c>
      <c r="H56" s="584">
        <v>4.9406564584124654E-324</v>
      </c>
      <c r="I56" s="581">
        <v>4.4465908125712189E-323</v>
      </c>
      <c r="J56" s="582">
        <v>-2.248755732597</v>
      </c>
      <c r="K56" s="585">
        <v>1.4821969375237396E-323</v>
      </c>
    </row>
    <row r="57" spans="1:11" ht="14.4" customHeight="1" thickBot="1" x14ac:dyDescent="0.35">
      <c r="A57" s="602" t="s">
        <v>352</v>
      </c>
      <c r="B57" s="586">
        <v>509.25524933715099</v>
      </c>
      <c r="C57" s="586">
        <v>435.91561000000002</v>
      </c>
      <c r="D57" s="587">
        <v>-73.339639337150004</v>
      </c>
      <c r="E57" s="588">
        <v>0.85598648333500005</v>
      </c>
      <c r="F57" s="586">
        <v>441.21555084215498</v>
      </c>
      <c r="G57" s="587">
        <v>330.91166313161602</v>
      </c>
      <c r="H57" s="589">
        <v>49.997900000000001</v>
      </c>
      <c r="I57" s="586">
        <v>353.10273999999998</v>
      </c>
      <c r="J57" s="587">
        <v>22.191076868383</v>
      </c>
      <c r="K57" s="592">
        <v>0.80029531897899997</v>
      </c>
    </row>
    <row r="58" spans="1:11" ht="14.4" customHeight="1" thickBot="1" x14ac:dyDescent="0.35">
      <c r="A58" s="603" t="s">
        <v>353</v>
      </c>
      <c r="B58" s="581">
        <v>5.9999996387329997</v>
      </c>
      <c r="C58" s="581">
        <v>2.411</v>
      </c>
      <c r="D58" s="582">
        <v>-3.5889996387330001</v>
      </c>
      <c r="E58" s="583">
        <v>0.40183335752799998</v>
      </c>
      <c r="F58" s="581">
        <v>1.6993003947730001</v>
      </c>
      <c r="G58" s="582">
        <v>1.2744752960800001</v>
      </c>
      <c r="H58" s="584">
        <v>4.9406564584124654E-324</v>
      </c>
      <c r="I58" s="581">
        <v>4.4465908125712189E-323</v>
      </c>
      <c r="J58" s="582">
        <v>-1.2744752960800001</v>
      </c>
      <c r="K58" s="585">
        <v>2.4703282292062327E-323</v>
      </c>
    </row>
    <row r="59" spans="1:11" ht="14.4" customHeight="1" thickBot="1" x14ac:dyDescent="0.35">
      <c r="A59" s="603" t="s">
        <v>354</v>
      </c>
      <c r="B59" s="581">
        <v>7.3468795576349999</v>
      </c>
      <c r="C59" s="581">
        <v>4.3316800000000004</v>
      </c>
      <c r="D59" s="582">
        <v>-3.0151995576349999</v>
      </c>
      <c r="E59" s="583">
        <v>0.589594530033</v>
      </c>
      <c r="F59" s="581">
        <v>4.499257253983</v>
      </c>
      <c r="G59" s="582">
        <v>3.374442940487</v>
      </c>
      <c r="H59" s="584">
        <v>4.9406564584124654E-324</v>
      </c>
      <c r="I59" s="581">
        <v>0.34200000000000003</v>
      </c>
      <c r="J59" s="582">
        <v>-3.0324429404869999</v>
      </c>
      <c r="K59" s="585">
        <v>7.6012546225000005E-2</v>
      </c>
    </row>
    <row r="60" spans="1:11" ht="14.4" customHeight="1" thickBot="1" x14ac:dyDescent="0.35">
      <c r="A60" s="603" t="s">
        <v>355</v>
      </c>
      <c r="B60" s="581">
        <v>65.000156086264994</v>
      </c>
      <c r="C60" s="581">
        <v>16.320599999999999</v>
      </c>
      <c r="D60" s="582">
        <v>-48.679556086265002</v>
      </c>
      <c r="E60" s="583">
        <v>0.25108555090700002</v>
      </c>
      <c r="F60" s="581">
        <v>16.039377257043999</v>
      </c>
      <c r="G60" s="582">
        <v>12.029532942783</v>
      </c>
      <c r="H60" s="584">
        <v>4.9406564584124654E-324</v>
      </c>
      <c r="I60" s="581">
        <v>23.853300000000001</v>
      </c>
      <c r="J60" s="582">
        <v>11.823767057215999</v>
      </c>
      <c r="K60" s="585">
        <v>1.487171204824</v>
      </c>
    </row>
    <row r="61" spans="1:11" ht="14.4" customHeight="1" thickBot="1" x14ac:dyDescent="0.35">
      <c r="A61" s="603" t="s">
        <v>356</v>
      </c>
      <c r="B61" s="581">
        <v>424.61541443341298</v>
      </c>
      <c r="C61" s="581">
        <v>389.42880000000002</v>
      </c>
      <c r="D61" s="582">
        <v>-35.186614433412998</v>
      </c>
      <c r="E61" s="583">
        <v>0.91713297907299995</v>
      </c>
      <c r="F61" s="581">
        <v>397.26710892403702</v>
      </c>
      <c r="G61" s="582">
        <v>297.95033169302798</v>
      </c>
      <c r="H61" s="584">
        <v>49.211399999999998</v>
      </c>
      <c r="I61" s="581">
        <v>307.11617000000001</v>
      </c>
      <c r="J61" s="582">
        <v>9.1658383069720006</v>
      </c>
      <c r="K61" s="585">
        <v>0.77307223049899998</v>
      </c>
    </row>
    <row r="62" spans="1:11" ht="14.4" customHeight="1" thickBot="1" x14ac:dyDescent="0.35">
      <c r="A62" s="603" t="s">
        <v>357</v>
      </c>
      <c r="B62" s="581">
        <v>4.9406564584124654E-324</v>
      </c>
      <c r="C62" s="581">
        <v>2.64</v>
      </c>
      <c r="D62" s="582">
        <v>2.64</v>
      </c>
      <c r="E62" s="593" t="s">
        <v>304</v>
      </c>
      <c r="F62" s="581">
        <v>0</v>
      </c>
      <c r="G62" s="582">
        <v>0</v>
      </c>
      <c r="H62" s="584">
        <v>0.78649999999999998</v>
      </c>
      <c r="I62" s="581">
        <v>2.9897</v>
      </c>
      <c r="J62" s="582">
        <v>2.9897</v>
      </c>
      <c r="K62" s="591" t="s">
        <v>298</v>
      </c>
    </row>
    <row r="63" spans="1:11" ht="14.4" customHeight="1" thickBot="1" x14ac:dyDescent="0.35">
      <c r="A63" s="603" t="s">
        <v>358</v>
      </c>
      <c r="B63" s="581">
        <v>6.2927996211029997</v>
      </c>
      <c r="C63" s="581">
        <v>20.783529999999999</v>
      </c>
      <c r="D63" s="582">
        <v>14.490730378896</v>
      </c>
      <c r="E63" s="583">
        <v>3.3027477834029999</v>
      </c>
      <c r="F63" s="581">
        <v>21.710507012316</v>
      </c>
      <c r="G63" s="582">
        <v>16.282880259237</v>
      </c>
      <c r="H63" s="584">
        <v>4.9406564584124654E-324</v>
      </c>
      <c r="I63" s="581">
        <v>18.801570000000002</v>
      </c>
      <c r="J63" s="582">
        <v>2.5186897407619999</v>
      </c>
      <c r="K63" s="585">
        <v>0.86601247908800005</v>
      </c>
    </row>
    <row r="64" spans="1:11" ht="14.4" customHeight="1" thickBot="1" x14ac:dyDescent="0.35">
      <c r="A64" s="602" t="s">
        <v>359</v>
      </c>
      <c r="B64" s="586">
        <v>858.24534832405197</v>
      </c>
      <c r="C64" s="586">
        <v>622.8845</v>
      </c>
      <c r="D64" s="587">
        <v>-235.360848324052</v>
      </c>
      <c r="E64" s="588">
        <v>0.72576507547199998</v>
      </c>
      <c r="F64" s="586">
        <v>616.347360873502</v>
      </c>
      <c r="G64" s="587">
        <v>462.26052065512698</v>
      </c>
      <c r="H64" s="589">
        <v>29.762250000000002</v>
      </c>
      <c r="I64" s="586">
        <v>259.60460999999998</v>
      </c>
      <c r="J64" s="587">
        <v>-202.655910655127</v>
      </c>
      <c r="K64" s="592">
        <v>0.42119854237999999</v>
      </c>
    </row>
    <row r="65" spans="1:11" ht="14.4" customHeight="1" thickBot="1" x14ac:dyDescent="0.35">
      <c r="A65" s="603" t="s">
        <v>360</v>
      </c>
      <c r="B65" s="581">
        <v>59.99999638733</v>
      </c>
      <c r="C65" s="581">
        <v>28.867069999999998</v>
      </c>
      <c r="D65" s="582">
        <v>-31.132926387329999</v>
      </c>
      <c r="E65" s="583">
        <v>0.48111786230100001</v>
      </c>
      <c r="F65" s="581">
        <v>27.089140827036999</v>
      </c>
      <c r="G65" s="582">
        <v>20.316855620278002</v>
      </c>
      <c r="H65" s="584">
        <v>2.3045200000000001</v>
      </c>
      <c r="I65" s="581">
        <v>24.376809999999999</v>
      </c>
      <c r="J65" s="582">
        <v>4.0599543797209998</v>
      </c>
      <c r="K65" s="585">
        <v>0.89987387033199995</v>
      </c>
    </row>
    <row r="66" spans="1:11" ht="14.4" customHeight="1" thickBot="1" x14ac:dyDescent="0.35">
      <c r="A66" s="603" t="s">
        <v>361</v>
      </c>
      <c r="B66" s="581">
        <v>9.9999593978900005</v>
      </c>
      <c r="C66" s="581">
        <v>3.3391500000000001</v>
      </c>
      <c r="D66" s="582">
        <v>-6.6608093978899996</v>
      </c>
      <c r="E66" s="583">
        <v>0.33391635577000001</v>
      </c>
      <c r="F66" s="581">
        <v>3.3863579860400002</v>
      </c>
      <c r="G66" s="582">
        <v>2.5397684895300001</v>
      </c>
      <c r="H66" s="584">
        <v>0.17036999999999999</v>
      </c>
      <c r="I66" s="581">
        <v>1.0473699999999999</v>
      </c>
      <c r="J66" s="582">
        <v>-1.49239848953</v>
      </c>
      <c r="K66" s="585">
        <v>0.30929098586600001</v>
      </c>
    </row>
    <row r="67" spans="1:11" ht="14.4" customHeight="1" thickBot="1" x14ac:dyDescent="0.35">
      <c r="A67" s="603" t="s">
        <v>362</v>
      </c>
      <c r="B67" s="581">
        <v>787.24543259903896</v>
      </c>
      <c r="C67" s="581">
        <v>590.67827999999997</v>
      </c>
      <c r="D67" s="582">
        <v>-196.56715259903899</v>
      </c>
      <c r="E67" s="583">
        <v>0.75031020256199998</v>
      </c>
      <c r="F67" s="581">
        <v>585.87186206042395</v>
      </c>
      <c r="G67" s="582">
        <v>439.40389654531799</v>
      </c>
      <c r="H67" s="584">
        <v>27.28736</v>
      </c>
      <c r="I67" s="581">
        <v>234.18043</v>
      </c>
      <c r="J67" s="582">
        <v>-205.22346654531799</v>
      </c>
      <c r="K67" s="585">
        <v>0.39971271051700002</v>
      </c>
    </row>
    <row r="68" spans="1:11" ht="14.4" customHeight="1" thickBot="1" x14ac:dyDescent="0.35">
      <c r="A68" s="602" t="s">
        <v>363</v>
      </c>
      <c r="B68" s="586">
        <v>4.9406564584124654E-324</v>
      </c>
      <c r="C68" s="586">
        <v>2.4409999999999998</v>
      </c>
      <c r="D68" s="587">
        <v>2.4409999999999998</v>
      </c>
      <c r="E68" s="594" t="s">
        <v>304</v>
      </c>
      <c r="F68" s="586">
        <v>0</v>
      </c>
      <c r="G68" s="587">
        <v>0</v>
      </c>
      <c r="H68" s="589">
        <v>4.9406564584124654E-324</v>
      </c>
      <c r="I68" s="586">
        <v>6.5209999999989998</v>
      </c>
      <c r="J68" s="587">
        <v>6.5209999999989998</v>
      </c>
      <c r="K68" s="590" t="s">
        <v>298</v>
      </c>
    </row>
    <row r="69" spans="1:11" ht="14.4" customHeight="1" thickBot="1" x14ac:dyDescent="0.35">
      <c r="A69" s="603" t="s">
        <v>364</v>
      </c>
      <c r="B69" s="581">
        <v>4.9406564584124654E-324</v>
      </c>
      <c r="C69" s="581">
        <v>2.4409999999999998</v>
      </c>
      <c r="D69" s="582">
        <v>2.4409999999999998</v>
      </c>
      <c r="E69" s="593" t="s">
        <v>304</v>
      </c>
      <c r="F69" s="581">
        <v>0</v>
      </c>
      <c r="G69" s="582">
        <v>0</v>
      </c>
      <c r="H69" s="584">
        <v>4.9406564584124654E-324</v>
      </c>
      <c r="I69" s="581">
        <v>6.5209999999989998</v>
      </c>
      <c r="J69" s="582">
        <v>6.5209999999989998</v>
      </c>
      <c r="K69" s="591" t="s">
        <v>298</v>
      </c>
    </row>
    <row r="70" spans="1:11" ht="14.4" customHeight="1" thickBot="1" x14ac:dyDescent="0.35">
      <c r="A70" s="601" t="s">
        <v>58</v>
      </c>
      <c r="B70" s="581">
        <v>2114.2717826972398</v>
      </c>
      <c r="C70" s="581">
        <v>2178.4360000000001</v>
      </c>
      <c r="D70" s="582">
        <v>64.164217302756001</v>
      </c>
      <c r="E70" s="583">
        <v>1.0303481405879999</v>
      </c>
      <c r="F70" s="581">
        <v>2171.63983492438</v>
      </c>
      <c r="G70" s="582">
        <v>1628.72987619328</v>
      </c>
      <c r="H70" s="584">
        <v>143.52199999999999</v>
      </c>
      <c r="I70" s="581">
        <v>1526.011</v>
      </c>
      <c r="J70" s="582">
        <v>-102.718876193284</v>
      </c>
      <c r="K70" s="585">
        <v>0.70269985632900001</v>
      </c>
    </row>
    <row r="71" spans="1:11" ht="14.4" customHeight="1" thickBot="1" x14ac:dyDescent="0.35">
      <c r="A71" s="602" t="s">
        <v>365</v>
      </c>
      <c r="B71" s="586">
        <v>2114.2717826972398</v>
      </c>
      <c r="C71" s="586">
        <v>2178.4360000000001</v>
      </c>
      <c r="D71" s="587">
        <v>64.164217302756001</v>
      </c>
      <c r="E71" s="588">
        <v>1.0303481405879999</v>
      </c>
      <c r="F71" s="586">
        <v>2171.63983492438</v>
      </c>
      <c r="G71" s="587">
        <v>1628.72987619328</v>
      </c>
      <c r="H71" s="589">
        <v>143.52199999999999</v>
      </c>
      <c r="I71" s="586">
        <v>1526.011</v>
      </c>
      <c r="J71" s="587">
        <v>-102.718876193284</v>
      </c>
      <c r="K71" s="592">
        <v>0.70269985632900001</v>
      </c>
    </row>
    <row r="72" spans="1:11" ht="14.4" customHeight="1" thickBot="1" x14ac:dyDescent="0.35">
      <c r="A72" s="603" t="s">
        <v>366</v>
      </c>
      <c r="B72" s="581">
        <v>667.27279982273103</v>
      </c>
      <c r="C72" s="581">
        <v>723.43700000000001</v>
      </c>
      <c r="D72" s="582">
        <v>56.164200177269002</v>
      </c>
      <c r="E72" s="583">
        <v>1.08416977313</v>
      </c>
      <c r="F72" s="581">
        <v>710.93574910044504</v>
      </c>
      <c r="G72" s="582">
        <v>533.20181182533395</v>
      </c>
      <c r="H72" s="584">
        <v>68.900000000000006</v>
      </c>
      <c r="I72" s="581">
        <v>607.29700000000003</v>
      </c>
      <c r="J72" s="582">
        <v>74.095188174666006</v>
      </c>
      <c r="K72" s="585">
        <v>0.85422205982499999</v>
      </c>
    </row>
    <row r="73" spans="1:11" ht="14.4" customHeight="1" thickBot="1" x14ac:dyDescent="0.35">
      <c r="A73" s="603" t="s">
        <v>367</v>
      </c>
      <c r="B73" s="581">
        <v>370.00005772186699</v>
      </c>
      <c r="C73" s="581">
        <v>380.899</v>
      </c>
      <c r="D73" s="582">
        <v>10.898942278131999</v>
      </c>
      <c r="E73" s="583">
        <v>1.029456596156</v>
      </c>
      <c r="F73" s="581">
        <v>370.015902579645</v>
      </c>
      <c r="G73" s="582">
        <v>277.51192693473303</v>
      </c>
      <c r="H73" s="584">
        <v>21.866</v>
      </c>
      <c r="I73" s="581">
        <v>219.63800000000001</v>
      </c>
      <c r="J73" s="582">
        <v>-57.873926934732999</v>
      </c>
      <c r="K73" s="585">
        <v>0.59359070372</v>
      </c>
    </row>
    <row r="74" spans="1:11" ht="14.4" customHeight="1" thickBot="1" x14ac:dyDescent="0.35">
      <c r="A74" s="603" t="s">
        <v>368</v>
      </c>
      <c r="B74" s="581">
        <v>1076.9989251526499</v>
      </c>
      <c r="C74" s="581">
        <v>1074.0999999999999</v>
      </c>
      <c r="D74" s="582">
        <v>-2.8989251526439999</v>
      </c>
      <c r="E74" s="583">
        <v>0.99730833050500001</v>
      </c>
      <c r="F74" s="581">
        <v>1090.68818324429</v>
      </c>
      <c r="G74" s="582">
        <v>818.01613743321695</v>
      </c>
      <c r="H74" s="584">
        <v>52.756</v>
      </c>
      <c r="I74" s="581">
        <v>699.07600000000002</v>
      </c>
      <c r="J74" s="582">
        <v>-118.940137433217</v>
      </c>
      <c r="K74" s="585">
        <v>0.64094945809399995</v>
      </c>
    </row>
    <row r="75" spans="1:11" ht="14.4" customHeight="1" thickBot="1" x14ac:dyDescent="0.35">
      <c r="A75" s="604" t="s">
        <v>369</v>
      </c>
      <c r="B75" s="586">
        <v>5589.8006334316196</v>
      </c>
      <c r="C75" s="586">
        <v>5052.9608200000102</v>
      </c>
      <c r="D75" s="587">
        <v>-536.83981343161201</v>
      </c>
      <c r="E75" s="588">
        <v>0.90396082997600002</v>
      </c>
      <c r="F75" s="586">
        <v>4507.4613607370802</v>
      </c>
      <c r="G75" s="587">
        <v>3380.5960205528099</v>
      </c>
      <c r="H75" s="589">
        <v>357.11367999999999</v>
      </c>
      <c r="I75" s="586">
        <v>3386.7017700000001</v>
      </c>
      <c r="J75" s="587">
        <v>6.1057494471869997</v>
      </c>
      <c r="K75" s="592">
        <v>0.75135458719600001</v>
      </c>
    </row>
    <row r="76" spans="1:11" ht="14.4" customHeight="1" thickBot="1" x14ac:dyDescent="0.35">
      <c r="A76" s="601" t="s">
        <v>61</v>
      </c>
      <c r="B76" s="581">
        <v>2297.2972316770702</v>
      </c>
      <c r="C76" s="581">
        <v>1345.48676</v>
      </c>
      <c r="D76" s="582">
        <v>-951.81047167706799</v>
      </c>
      <c r="E76" s="583">
        <v>0.58568248872899997</v>
      </c>
      <c r="F76" s="581">
        <v>1027.8290598620299</v>
      </c>
      <c r="G76" s="582">
        <v>770.87179489652203</v>
      </c>
      <c r="H76" s="584">
        <v>49.597740000000002</v>
      </c>
      <c r="I76" s="581">
        <v>612.64940000000001</v>
      </c>
      <c r="J76" s="582">
        <v>-158.22239489652199</v>
      </c>
      <c r="K76" s="585">
        <v>0.59606156697099999</v>
      </c>
    </row>
    <row r="77" spans="1:11" ht="14.4" customHeight="1" thickBot="1" x14ac:dyDescent="0.35">
      <c r="A77" s="602" t="s">
        <v>370</v>
      </c>
      <c r="B77" s="586">
        <v>2297.2972316770702</v>
      </c>
      <c r="C77" s="586">
        <v>1345.48676</v>
      </c>
      <c r="D77" s="587">
        <v>-951.81047167706799</v>
      </c>
      <c r="E77" s="588">
        <v>0.58568248872899997</v>
      </c>
      <c r="F77" s="586">
        <v>1027.8290598620299</v>
      </c>
      <c r="G77" s="587">
        <v>770.87179489652203</v>
      </c>
      <c r="H77" s="589">
        <v>49.597740000000002</v>
      </c>
      <c r="I77" s="586">
        <v>612.64940000000001</v>
      </c>
      <c r="J77" s="587">
        <v>-158.22239489652199</v>
      </c>
      <c r="K77" s="592">
        <v>0.59606156697099999</v>
      </c>
    </row>
    <row r="78" spans="1:11" ht="14.4" customHeight="1" thickBot="1" x14ac:dyDescent="0.35">
      <c r="A78" s="603" t="s">
        <v>371</v>
      </c>
      <c r="B78" s="581">
        <v>1899.8185556097201</v>
      </c>
      <c r="C78" s="581">
        <v>923.03875000000005</v>
      </c>
      <c r="D78" s="582">
        <v>-976.77980560972105</v>
      </c>
      <c r="E78" s="583">
        <v>0.48585626625900002</v>
      </c>
      <c r="F78" s="581">
        <v>793.03887906659202</v>
      </c>
      <c r="G78" s="582">
        <v>594.77915929994401</v>
      </c>
      <c r="H78" s="584">
        <v>40.599640000000001</v>
      </c>
      <c r="I78" s="581">
        <v>452.23218000000003</v>
      </c>
      <c r="J78" s="582">
        <v>-142.54697929994401</v>
      </c>
      <c r="K78" s="585">
        <v>0.57025221831700001</v>
      </c>
    </row>
    <row r="79" spans="1:11" ht="14.4" customHeight="1" thickBot="1" x14ac:dyDescent="0.35">
      <c r="A79" s="603" t="s">
        <v>372</v>
      </c>
      <c r="B79" s="581">
        <v>4.9406564584124654E-324</v>
      </c>
      <c r="C79" s="581">
        <v>12.023999999999999</v>
      </c>
      <c r="D79" s="582">
        <v>12.023999999999999</v>
      </c>
      <c r="E79" s="593" t="s">
        <v>304</v>
      </c>
      <c r="F79" s="581">
        <v>0</v>
      </c>
      <c r="G79" s="582">
        <v>0</v>
      </c>
      <c r="H79" s="584">
        <v>4.9406564584124654E-324</v>
      </c>
      <c r="I79" s="581">
        <v>4.4465908125712189E-323</v>
      </c>
      <c r="J79" s="582">
        <v>4.4465908125712189E-323</v>
      </c>
      <c r="K79" s="591" t="s">
        <v>298</v>
      </c>
    </row>
    <row r="80" spans="1:11" ht="14.4" customHeight="1" thickBot="1" x14ac:dyDescent="0.35">
      <c r="A80" s="603" t="s">
        <v>373</v>
      </c>
      <c r="B80" s="581">
        <v>36.478617803580001</v>
      </c>
      <c r="C80" s="581">
        <v>51.619</v>
      </c>
      <c r="D80" s="582">
        <v>15.140382196419001</v>
      </c>
      <c r="E80" s="583">
        <v>1.415048132523</v>
      </c>
      <c r="F80" s="581">
        <v>43.805060231048003</v>
      </c>
      <c r="G80" s="582">
        <v>32.853795173286002</v>
      </c>
      <c r="H80" s="584">
        <v>4.9406564584124654E-324</v>
      </c>
      <c r="I80" s="581">
        <v>4.7018000000000004</v>
      </c>
      <c r="J80" s="582">
        <v>-28.151995173286</v>
      </c>
      <c r="K80" s="585">
        <v>0.107334631551</v>
      </c>
    </row>
    <row r="81" spans="1:11" ht="14.4" customHeight="1" thickBot="1" x14ac:dyDescent="0.35">
      <c r="A81" s="603" t="s">
        <v>374</v>
      </c>
      <c r="B81" s="581">
        <v>284.99998283982001</v>
      </c>
      <c r="C81" s="581">
        <v>258.46251999999998</v>
      </c>
      <c r="D81" s="582">
        <v>-26.537462839820002</v>
      </c>
      <c r="E81" s="583">
        <v>0.90688608969200002</v>
      </c>
      <c r="F81" s="581">
        <v>114.99072629292201</v>
      </c>
      <c r="G81" s="582">
        <v>86.243044719691</v>
      </c>
      <c r="H81" s="584">
        <v>1.8875999999999999</v>
      </c>
      <c r="I81" s="581">
        <v>102.55874</v>
      </c>
      <c r="J81" s="582">
        <v>16.315695280307999</v>
      </c>
      <c r="K81" s="585">
        <v>0.891887053037</v>
      </c>
    </row>
    <row r="82" spans="1:11" ht="14.4" customHeight="1" thickBot="1" x14ac:dyDescent="0.35">
      <c r="A82" s="603" t="s">
        <v>375</v>
      </c>
      <c r="B82" s="581">
        <v>76.000075423946996</v>
      </c>
      <c r="C82" s="581">
        <v>100.34249</v>
      </c>
      <c r="D82" s="582">
        <v>24.342414576052001</v>
      </c>
      <c r="E82" s="583">
        <v>1.320294610765</v>
      </c>
      <c r="F82" s="581">
        <v>75.994394271466007</v>
      </c>
      <c r="G82" s="582">
        <v>56.995795703600002</v>
      </c>
      <c r="H82" s="584">
        <v>7.1105</v>
      </c>
      <c r="I82" s="581">
        <v>53.156680000000001</v>
      </c>
      <c r="J82" s="582">
        <v>-3.8391157036000001</v>
      </c>
      <c r="K82" s="585">
        <v>0.69948159347200001</v>
      </c>
    </row>
    <row r="83" spans="1:11" ht="14.4" customHeight="1" thickBot="1" x14ac:dyDescent="0.35">
      <c r="A83" s="605" t="s">
        <v>62</v>
      </c>
      <c r="B83" s="586">
        <v>150.999950908118</v>
      </c>
      <c r="C83" s="586">
        <v>135.82900000000001</v>
      </c>
      <c r="D83" s="587">
        <v>-15.170950908117</v>
      </c>
      <c r="E83" s="588">
        <v>0.89953009377199999</v>
      </c>
      <c r="F83" s="586">
        <v>0</v>
      </c>
      <c r="G83" s="587">
        <v>0</v>
      </c>
      <c r="H83" s="589">
        <v>4.2919999999999998</v>
      </c>
      <c r="I83" s="586">
        <v>71.558999999999997</v>
      </c>
      <c r="J83" s="587">
        <v>71.558999999999997</v>
      </c>
      <c r="K83" s="590" t="s">
        <v>298</v>
      </c>
    </row>
    <row r="84" spans="1:11" ht="14.4" customHeight="1" thickBot="1" x14ac:dyDescent="0.35">
      <c r="A84" s="602" t="s">
        <v>376</v>
      </c>
      <c r="B84" s="586">
        <v>150.999950908118</v>
      </c>
      <c r="C84" s="586">
        <v>74.460999999999999</v>
      </c>
      <c r="D84" s="587">
        <v>-76.538950908117002</v>
      </c>
      <c r="E84" s="588">
        <v>0.493119365616</v>
      </c>
      <c r="F84" s="586">
        <v>0</v>
      </c>
      <c r="G84" s="587">
        <v>0</v>
      </c>
      <c r="H84" s="589">
        <v>4.2919999999999998</v>
      </c>
      <c r="I84" s="586">
        <v>30.635000000000002</v>
      </c>
      <c r="J84" s="587">
        <v>30.635000000000002</v>
      </c>
      <c r="K84" s="590" t="s">
        <v>298</v>
      </c>
    </row>
    <row r="85" spans="1:11" ht="14.4" customHeight="1" thickBot="1" x14ac:dyDescent="0.35">
      <c r="A85" s="603" t="s">
        <v>377</v>
      </c>
      <c r="B85" s="581">
        <v>150.999950908118</v>
      </c>
      <c r="C85" s="581">
        <v>49.606000000000002</v>
      </c>
      <c r="D85" s="582">
        <v>-101.393950908118</v>
      </c>
      <c r="E85" s="583">
        <v>0.32851666309599997</v>
      </c>
      <c r="F85" s="581">
        <v>0</v>
      </c>
      <c r="G85" s="582">
        <v>0</v>
      </c>
      <c r="H85" s="584">
        <v>4.2919999999999998</v>
      </c>
      <c r="I85" s="581">
        <v>16.774999999999999</v>
      </c>
      <c r="J85" s="582">
        <v>16.774999999999999</v>
      </c>
      <c r="K85" s="591" t="s">
        <v>298</v>
      </c>
    </row>
    <row r="86" spans="1:11" ht="14.4" customHeight="1" thickBot="1" x14ac:dyDescent="0.35">
      <c r="A86" s="603" t="s">
        <v>378</v>
      </c>
      <c r="B86" s="581">
        <v>4.9406564584124654E-324</v>
      </c>
      <c r="C86" s="581">
        <v>24.855</v>
      </c>
      <c r="D86" s="582">
        <v>24.855</v>
      </c>
      <c r="E86" s="593" t="s">
        <v>304</v>
      </c>
      <c r="F86" s="581">
        <v>0</v>
      </c>
      <c r="G86" s="582">
        <v>0</v>
      </c>
      <c r="H86" s="584">
        <v>4.9406564584124654E-324</v>
      </c>
      <c r="I86" s="581">
        <v>13.86</v>
      </c>
      <c r="J86" s="582">
        <v>13.86</v>
      </c>
      <c r="K86" s="591" t="s">
        <v>298</v>
      </c>
    </row>
    <row r="87" spans="1:11" ht="14.4" customHeight="1" thickBot="1" x14ac:dyDescent="0.35">
      <c r="A87" s="602" t="s">
        <v>379</v>
      </c>
      <c r="B87" s="586">
        <v>4.9406564584124654E-324</v>
      </c>
      <c r="C87" s="586">
        <v>61.368000000000002</v>
      </c>
      <c r="D87" s="587">
        <v>61.368000000000002</v>
      </c>
      <c r="E87" s="594" t="s">
        <v>304</v>
      </c>
      <c r="F87" s="586">
        <v>0</v>
      </c>
      <c r="G87" s="587">
        <v>0</v>
      </c>
      <c r="H87" s="589">
        <v>4.9406564584124654E-324</v>
      </c>
      <c r="I87" s="586">
        <v>40.923999999999999</v>
      </c>
      <c r="J87" s="587">
        <v>40.923999999999999</v>
      </c>
      <c r="K87" s="590" t="s">
        <v>298</v>
      </c>
    </row>
    <row r="88" spans="1:11" ht="14.4" customHeight="1" thickBot="1" x14ac:dyDescent="0.35">
      <c r="A88" s="603" t="s">
        <v>380</v>
      </c>
      <c r="B88" s="581">
        <v>4.9406564584124654E-324</v>
      </c>
      <c r="C88" s="581">
        <v>61.368000000000002</v>
      </c>
      <c r="D88" s="582">
        <v>61.368000000000002</v>
      </c>
      <c r="E88" s="593" t="s">
        <v>304</v>
      </c>
      <c r="F88" s="581">
        <v>0</v>
      </c>
      <c r="G88" s="582">
        <v>0</v>
      </c>
      <c r="H88" s="584">
        <v>4.9406564584124654E-324</v>
      </c>
      <c r="I88" s="581">
        <v>40.923999999999999</v>
      </c>
      <c r="J88" s="582">
        <v>40.923999999999999</v>
      </c>
      <c r="K88" s="591" t="s">
        <v>298</v>
      </c>
    </row>
    <row r="89" spans="1:11" ht="14.4" customHeight="1" thickBot="1" x14ac:dyDescent="0.35">
      <c r="A89" s="601" t="s">
        <v>63</v>
      </c>
      <c r="B89" s="581">
        <v>3141.50345084643</v>
      </c>
      <c r="C89" s="581">
        <v>3571.6450599999998</v>
      </c>
      <c r="D89" s="582">
        <v>430.14160915357098</v>
      </c>
      <c r="E89" s="583">
        <v>1.1369222144369999</v>
      </c>
      <c r="F89" s="581">
        <v>3479.6323008750501</v>
      </c>
      <c r="G89" s="582">
        <v>2609.7242256562899</v>
      </c>
      <c r="H89" s="584">
        <v>303.22394000000003</v>
      </c>
      <c r="I89" s="581">
        <v>2702.4933700000001</v>
      </c>
      <c r="J89" s="582">
        <v>92.769144343709002</v>
      </c>
      <c r="K89" s="585">
        <v>0.77666061707699996</v>
      </c>
    </row>
    <row r="90" spans="1:11" ht="14.4" customHeight="1" thickBot="1" x14ac:dyDescent="0.35">
      <c r="A90" s="602" t="s">
        <v>381</v>
      </c>
      <c r="B90" s="586">
        <v>2.2425298649740002</v>
      </c>
      <c r="C90" s="586">
        <v>12.792999999999999</v>
      </c>
      <c r="D90" s="587">
        <v>10.550470135025</v>
      </c>
      <c r="E90" s="588">
        <v>5.704717783165</v>
      </c>
      <c r="F90" s="586">
        <v>12.271730137940001</v>
      </c>
      <c r="G90" s="587">
        <v>9.2037976034549995</v>
      </c>
      <c r="H90" s="589">
        <v>3.25705</v>
      </c>
      <c r="I90" s="586">
        <v>7.0215500000000004</v>
      </c>
      <c r="J90" s="587">
        <v>-2.182247603455</v>
      </c>
      <c r="K90" s="592">
        <v>0.57217278420100004</v>
      </c>
    </row>
    <row r="91" spans="1:11" ht="14.4" customHeight="1" thickBot="1" x14ac:dyDescent="0.35">
      <c r="A91" s="603" t="s">
        <v>382</v>
      </c>
      <c r="B91" s="581">
        <v>2.2425298649740002</v>
      </c>
      <c r="C91" s="581">
        <v>12.792999999999999</v>
      </c>
      <c r="D91" s="582">
        <v>10.550470135025</v>
      </c>
      <c r="E91" s="583">
        <v>5.704717783165</v>
      </c>
      <c r="F91" s="581">
        <v>12.271730137940001</v>
      </c>
      <c r="G91" s="582">
        <v>9.2037976034549995</v>
      </c>
      <c r="H91" s="584">
        <v>3.25705</v>
      </c>
      <c r="I91" s="581">
        <v>7.0215500000000004</v>
      </c>
      <c r="J91" s="582">
        <v>-2.182247603455</v>
      </c>
      <c r="K91" s="585">
        <v>0.57217278420100004</v>
      </c>
    </row>
    <row r="92" spans="1:11" ht="14.4" customHeight="1" thickBot="1" x14ac:dyDescent="0.35">
      <c r="A92" s="602" t="s">
        <v>383</v>
      </c>
      <c r="B92" s="586">
        <v>40.246677576700002</v>
      </c>
      <c r="C92" s="586">
        <v>31.399650000000001</v>
      </c>
      <c r="D92" s="587">
        <v>-8.8470275767000004</v>
      </c>
      <c r="E92" s="588">
        <v>0.78017992765099997</v>
      </c>
      <c r="F92" s="586">
        <v>27.582471724066</v>
      </c>
      <c r="G92" s="587">
        <v>20.686853793049</v>
      </c>
      <c r="H92" s="589">
        <v>3.4925899999999999</v>
      </c>
      <c r="I92" s="586">
        <v>25.445160000000001</v>
      </c>
      <c r="J92" s="587">
        <v>4.7583062069500004</v>
      </c>
      <c r="K92" s="592">
        <v>0.92251195812099995</v>
      </c>
    </row>
    <row r="93" spans="1:11" ht="14.4" customHeight="1" thickBot="1" x14ac:dyDescent="0.35">
      <c r="A93" s="603" t="s">
        <v>384</v>
      </c>
      <c r="B93" s="581">
        <v>11.246639322826001</v>
      </c>
      <c r="C93" s="581">
        <v>6.8532999999999999</v>
      </c>
      <c r="D93" s="582">
        <v>-4.3933393228259998</v>
      </c>
      <c r="E93" s="583">
        <v>0.60936425569200003</v>
      </c>
      <c r="F93" s="581">
        <v>7.9134212448539998</v>
      </c>
      <c r="G93" s="582">
        <v>5.9350659336399998</v>
      </c>
      <c r="H93" s="584">
        <v>0.9728</v>
      </c>
      <c r="I93" s="581">
        <v>9.2739999999999991</v>
      </c>
      <c r="J93" s="582">
        <v>3.3389340663590001</v>
      </c>
      <c r="K93" s="585">
        <v>1.171933063215</v>
      </c>
    </row>
    <row r="94" spans="1:11" ht="14.4" customHeight="1" thickBot="1" x14ac:dyDescent="0.35">
      <c r="A94" s="603" t="s">
        <v>385</v>
      </c>
      <c r="B94" s="581">
        <v>29.000038253873999</v>
      </c>
      <c r="C94" s="581">
        <v>24.54635</v>
      </c>
      <c r="D94" s="582">
        <v>-4.4536882538739997</v>
      </c>
      <c r="E94" s="583">
        <v>0.84642474555000002</v>
      </c>
      <c r="F94" s="581">
        <v>19.669050479210998</v>
      </c>
      <c r="G94" s="582">
        <v>14.751787859407999</v>
      </c>
      <c r="H94" s="584">
        <v>2.51979</v>
      </c>
      <c r="I94" s="581">
        <v>16.17116</v>
      </c>
      <c r="J94" s="582">
        <v>1.419372140591</v>
      </c>
      <c r="K94" s="585">
        <v>0.82216271787399997</v>
      </c>
    </row>
    <row r="95" spans="1:11" ht="14.4" customHeight="1" thickBot="1" x14ac:dyDescent="0.35">
      <c r="A95" s="602" t="s">
        <v>386</v>
      </c>
      <c r="B95" s="586">
        <v>87.093594755992996</v>
      </c>
      <c r="C95" s="586">
        <v>84.388800000000003</v>
      </c>
      <c r="D95" s="587">
        <v>-2.7047947559929999</v>
      </c>
      <c r="E95" s="588">
        <v>0.96894381540200003</v>
      </c>
      <c r="F95" s="586">
        <v>84.353896711651004</v>
      </c>
      <c r="G95" s="587">
        <v>63.265422533737997</v>
      </c>
      <c r="H95" s="589">
        <v>4.2688800000000002</v>
      </c>
      <c r="I95" s="586">
        <v>69.518680000000003</v>
      </c>
      <c r="J95" s="587">
        <v>6.2532574662610001</v>
      </c>
      <c r="K95" s="592">
        <v>0.82413122226699997</v>
      </c>
    </row>
    <row r="96" spans="1:11" ht="14.4" customHeight="1" thickBot="1" x14ac:dyDescent="0.35">
      <c r="A96" s="603" t="s">
        <v>387</v>
      </c>
      <c r="B96" s="581">
        <v>46.093677224646001</v>
      </c>
      <c r="C96" s="581">
        <v>44.28</v>
      </c>
      <c r="D96" s="582">
        <v>-1.813677224646</v>
      </c>
      <c r="E96" s="583">
        <v>0.96065236418800004</v>
      </c>
      <c r="F96" s="581">
        <v>45.389330413994003</v>
      </c>
      <c r="G96" s="582">
        <v>34.041997810494998</v>
      </c>
      <c r="H96" s="584">
        <v>4.9406564584124654E-324</v>
      </c>
      <c r="I96" s="581">
        <v>33.615000000000002</v>
      </c>
      <c r="J96" s="582">
        <v>-0.42699781049500002</v>
      </c>
      <c r="K96" s="585">
        <v>0.74059255101099997</v>
      </c>
    </row>
    <row r="97" spans="1:11" ht="14.4" customHeight="1" thickBot="1" x14ac:dyDescent="0.35">
      <c r="A97" s="603" t="s">
        <v>388</v>
      </c>
      <c r="B97" s="581">
        <v>40.999917531347002</v>
      </c>
      <c r="C97" s="581">
        <v>40.108800000000002</v>
      </c>
      <c r="D97" s="582">
        <v>-0.891117531347</v>
      </c>
      <c r="E97" s="583">
        <v>0.978265382347</v>
      </c>
      <c r="F97" s="581">
        <v>38.964566297655999</v>
      </c>
      <c r="G97" s="582">
        <v>29.223424723242001</v>
      </c>
      <c r="H97" s="584">
        <v>4.2688800000000002</v>
      </c>
      <c r="I97" s="581">
        <v>35.903680000000001</v>
      </c>
      <c r="J97" s="582">
        <v>6.6802552767570003</v>
      </c>
      <c r="K97" s="585">
        <v>0.92144436372500005</v>
      </c>
    </row>
    <row r="98" spans="1:11" ht="14.4" customHeight="1" thickBot="1" x14ac:dyDescent="0.35">
      <c r="A98" s="602" t="s">
        <v>389</v>
      </c>
      <c r="B98" s="586">
        <v>4.9406564584124654E-324</v>
      </c>
      <c r="C98" s="586">
        <v>8.19</v>
      </c>
      <c r="D98" s="587">
        <v>8.19</v>
      </c>
      <c r="E98" s="594" t="s">
        <v>304</v>
      </c>
      <c r="F98" s="586">
        <v>0</v>
      </c>
      <c r="G98" s="587">
        <v>0</v>
      </c>
      <c r="H98" s="589">
        <v>4.9406564584124654E-324</v>
      </c>
      <c r="I98" s="586">
        <v>4.4465908125712189E-323</v>
      </c>
      <c r="J98" s="587">
        <v>4.4465908125712189E-323</v>
      </c>
      <c r="K98" s="590" t="s">
        <v>298</v>
      </c>
    </row>
    <row r="99" spans="1:11" ht="14.4" customHeight="1" thickBot="1" x14ac:dyDescent="0.35">
      <c r="A99" s="603" t="s">
        <v>390</v>
      </c>
      <c r="B99" s="581">
        <v>4.9406564584124654E-324</v>
      </c>
      <c r="C99" s="581">
        <v>8.19</v>
      </c>
      <c r="D99" s="582">
        <v>8.19</v>
      </c>
      <c r="E99" s="593" t="s">
        <v>304</v>
      </c>
      <c r="F99" s="581">
        <v>0</v>
      </c>
      <c r="G99" s="582">
        <v>0</v>
      </c>
      <c r="H99" s="584">
        <v>4.9406564584124654E-324</v>
      </c>
      <c r="I99" s="581">
        <v>4.4465908125712189E-323</v>
      </c>
      <c r="J99" s="582">
        <v>4.4465908125712189E-323</v>
      </c>
      <c r="K99" s="591" t="s">
        <v>298</v>
      </c>
    </row>
    <row r="100" spans="1:11" ht="14.4" customHeight="1" thickBot="1" x14ac:dyDescent="0.35">
      <c r="A100" s="602" t="s">
        <v>391</v>
      </c>
      <c r="B100" s="586">
        <v>2243.3924249227398</v>
      </c>
      <c r="C100" s="586">
        <v>2263.712</v>
      </c>
      <c r="D100" s="587">
        <v>20.319575077260001</v>
      </c>
      <c r="E100" s="588">
        <v>1.0090575214799999</v>
      </c>
      <c r="F100" s="586">
        <v>2223.7944276539401</v>
      </c>
      <c r="G100" s="587">
        <v>1667.8458207404601</v>
      </c>
      <c r="H100" s="589">
        <v>188.88192000000001</v>
      </c>
      <c r="I100" s="586">
        <v>1739.58161</v>
      </c>
      <c r="J100" s="587">
        <v>71.735789259542997</v>
      </c>
      <c r="K100" s="592">
        <v>0.78225828267499997</v>
      </c>
    </row>
    <row r="101" spans="1:11" ht="14.4" customHeight="1" thickBot="1" x14ac:dyDescent="0.35">
      <c r="A101" s="603" t="s">
        <v>392</v>
      </c>
      <c r="B101" s="581">
        <v>1319.99992052127</v>
      </c>
      <c r="C101" s="581">
        <v>1418.1152300000001</v>
      </c>
      <c r="D101" s="582">
        <v>98.115309478726004</v>
      </c>
      <c r="E101" s="583">
        <v>1.074329784383</v>
      </c>
      <c r="F101" s="581">
        <v>1378.0013992484801</v>
      </c>
      <c r="G101" s="582">
        <v>1033.5010494363601</v>
      </c>
      <c r="H101" s="584">
        <v>118.71991</v>
      </c>
      <c r="I101" s="581">
        <v>1080.5860299999999</v>
      </c>
      <c r="J101" s="582">
        <v>47.084980563641999</v>
      </c>
      <c r="K101" s="585">
        <v>0.78416903683000005</v>
      </c>
    </row>
    <row r="102" spans="1:11" ht="14.4" customHeight="1" thickBot="1" x14ac:dyDescent="0.35">
      <c r="A102" s="603" t="s">
        <v>393</v>
      </c>
      <c r="B102" s="581">
        <v>2.9769598207530001</v>
      </c>
      <c r="C102" s="581">
        <v>1.0680000000000001</v>
      </c>
      <c r="D102" s="582">
        <v>-1.9089598207530001</v>
      </c>
      <c r="E102" s="583">
        <v>0.35875526184599998</v>
      </c>
      <c r="F102" s="581">
        <v>1.0595010982199999</v>
      </c>
      <c r="G102" s="582">
        <v>0.79462582366500001</v>
      </c>
      <c r="H102" s="584">
        <v>4.9406564584124654E-324</v>
      </c>
      <c r="I102" s="581">
        <v>1.089</v>
      </c>
      <c r="J102" s="582">
        <v>0.29437417633399998</v>
      </c>
      <c r="K102" s="585">
        <v>1.027842256916</v>
      </c>
    </row>
    <row r="103" spans="1:11" ht="14.4" customHeight="1" thickBot="1" x14ac:dyDescent="0.35">
      <c r="A103" s="603" t="s">
        <v>394</v>
      </c>
      <c r="B103" s="581">
        <v>920.41554458071198</v>
      </c>
      <c r="C103" s="581">
        <v>844.52877000000001</v>
      </c>
      <c r="D103" s="582">
        <v>-75.886774580712</v>
      </c>
      <c r="E103" s="583">
        <v>0.91755161564999999</v>
      </c>
      <c r="F103" s="581">
        <v>844.73352730724605</v>
      </c>
      <c r="G103" s="582">
        <v>633.55014548043403</v>
      </c>
      <c r="H103" s="584">
        <v>70.162009999999995</v>
      </c>
      <c r="I103" s="581">
        <v>657.90657999999996</v>
      </c>
      <c r="J103" s="582">
        <v>24.356434519564999</v>
      </c>
      <c r="K103" s="585">
        <v>0.77883327550299997</v>
      </c>
    </row>
    <row r="104" spans="1:11" ht="14.4" customHeight="1" thickBot="1" x14ac:dyDescent="0.35">
      <c r="A104" s="602" t="s">
        <v>395</v>
      </c>
      <c r="B104" s="586">
        <v>768.27331374137202</v>
      </c>
      <c r="C104" s="586">
        <v>1170.7116100000001</v>
      </c>
      <c r="D104" s="587">
        <v>402.43829625862799</v>
      </c>
      <c r="E104" s="588">
        <v>1.5238217819890001</v>
      </c>
      <c r="F104" s="586">
        <v>1131.32881067365</v>
      </c>
      <c r="G104" s="587">
        <v>848.49660800523998</v>
      </c>
      <c r="H104" s="589">
        <v>103.3235</v>
      </c>
      <c r="I104" s="586">
        <v>860.92637000000002</v>
      </c>
      <c r="J104" s="587">
        <v>12.429761994759</v>
      </c>
      <c r="K104" s="592">
        <v>0.76098686949100003</v>
      </c>
    </row>
    <row r="105" spans="1:11" ht="14.4" customHeight="1" thickBot="1" x14ac:dyDescent="0.35">
      <c r="A105" s="603" t="s">
        <v>396</v>
      </c>
      <c r="B105" s="581">
        <v>15.999959036623</v>
      </c>
      <c r="C105" s="581">
        <v>26.11</v>
      </c>
      <c r="D105" s="582">
        <v>10.110040963375999</v>
      </c>
      <c r="E105" s="583">
        <v>1.6318791779549999</v>
      </c>
      <c r="F105" s="581">
        <v>45.058805072736</v>
      </c>
      <c r="G105" s="582">
        <v>33.794103804552002</v>
      </c>
      <c r="H105" s="584">
        <v>4.9406564584124654E-324</v>
      </c>
      <c r="I105" s="581">
        <v>32.173000000000002</v>
      </c>
      <c r="J105" s="582">
        <v>-1.6211038045520001</v>
      </c>
      <c r="K105" s="585">
        <v>0.71402248568399995</v>
      </c>
    </row>
    <row r="106" spans="1:11" ht="14.4" customHeight="1" thickBot="1" x14ac:dyDescent="0.35">
      <c r="A106" s="603" t="s">
        <v>397</v>
      </c>
      <c r="B106" s="581">
        <v>654.83864057140602</v>
      </c>
      <c r="C106" s="581">
        <v>798.75680999999997</v>
      </c>
      <c r="D106" s="582">
        <v>143.91816942859501</v>
      </c>
      <c r="E106" s="583">
        <v>1.219776538084</v>
      </c>
      <c r="F106" s="581">
        <v>736.35689333827895</v>
      </c>
      <c r="G106" s="582">
        <v>552.26767000371001</v>
      </c>
      <c r="H106" s="584">
        <v>78.356399999999994</v>
      </c>
      <c r="I106" s="581">
        <v>656.33506999999997</v>
      </c>
      <c r="J106" s="582">
        <v>104.06739999629001</v>
      </c>
      <c r="K106" s="585">
        <v>0.89132739292200003</v>
      </c>
    </row>
    <row r="107" spans="1:11" ht="14.4" customHeight="1" thickBot="1" x14ac:dyDescent="0.35">
      <c r="A107" s="603" t="s">
        <v>398</v>
      </c>
      <c r="B107" s="581">
        <v>6.9999595785239999</v>
      </c>
      <c r="C107" s="581">
        <v>3.6019999999999999</v>
      </c>
      <c r="D107" s="582">
        <v>-3.397959578524</v>
      </c>
      <c r="E107" s="583">
        <v>0.51457439997900001</v>
      </c>
      <c r="F107" s="581">
        <v>4.997422284962</v>
      </c>
      <c r="G107" s="582">
        <v>3.7480667137210002</v>
      </c>
      <c r="H107" s="584">
        <v>4.9406564584124654E-324</v>
      </c>
      <c r="I107" s="581">
        <v>2.4</v>
      </c>
      <c r="J107" s="582">
        <v>-1.3480667137210001</v>
      </c>
      <c r="K107" s="585">
        <v>0.480247588286</v>
      </c>
    </row>
    <row r="108" spans="1:11" ht="14.4" customHeight="1" thickBot="1" x14ac:dyDescent="0.35">
      <c r="A108" s="603" t="s">
        <v>399</v>
      </c>
      <c r="B108" s="581">
        <v>4.9406564584124654E-324</v>
      </c>
      <c r="C108" s="581">
        <v>3.6688000000000001</v>
      </c>
      <c r="D108" s="582">
        <v>3.6688000000000001</v>
      </c>
      <c r="E108" s="593" t="s">
        <v>304</v>
      </c>
      <c r="F108" s="581">
        <v>4.2977319948700003</v>
      </c>
      <c r="G108" s="582">
        <v>3.2232989961520002</v>
      </c>
      <c r="H108" s="584">
        <v>4.9406564584124654E-324</v>
      </c>
      <c r="I108" s="581">
        <v>4.4465908125712189E-323</v>
      </c>
      <c r="J108" s="582">
        <v>-3.2232989961520002</v>
      </c>
      <c r="K108" s="585">
        <v>9.8813129168249309E-324</v>
      </c>
    </row>
    <row r="109" spans="1:11" ht="14.4" customHeight="1" thickBot="1" x14ac:dyDescent="0.35">
      <c r="A109" s="603" t="s">
        <v>400</v>
      </c>
      <c r="B109" s="581">
        <v>90.434754554817999</v>
      </c>
      <c r="C109" s="581">
        <v>338.57400000000001</v>
      </c>
      <c r="D109" s="582">
        <v>248.13924544518201</v>
      </c>
      <c r="E109" s="583">
        <v>3.7438482767679999</v>
      </c>
      <c r="F109" s="581">
        <v>340.61795798280502</v>
      </c>
      <c r="G109" s="582">
        <v>255.463468487103</v>
      </c>
      <c r="H109" s="584">
        <v>24.967099999999999</v>
      </c>
      <c r="I109" s="581">
        <v>170.01830000000001</v>
      </c>
      <c r="J109" s="582">
        <v>-85.445168487103004</v>
      </c>
      <c r="K109" s="585">
        <v>0.49914661284099998</v>
      </c>
    </row>
    <row r="110" spans="1:11" ht="14.4" customHeight="1" thickBot="1" x14ac:dyDescent="0.35">
      <c r="A110" s="602" t="s">
        <v>401</v>
      </c>
      <c r="B110" s="586">
        <v>4.9406564584124654E-324</v>
      </c>
      <c r="C110" s="586">
        <v>0.45</v>
      </c>
      <c r="D110" s="587">
        <v>0.45</v>
      </c>
      <c r="E110" s="594" t="s">
        <v>304</v>
      </c>
      <c r="F110" s="586">
        <v>0</v>
      </c>
      <c r="G110" s="587">
        <v>0</v>
      </c>
      <c r="H110" s="589">
        <v>4.9406564584124654E-324</v>
      </c>
      <c r="I110" s="586">
        <v>4.4465908125712189E-323</v>
      </c>
      <c r="J110" s="587">
        <v>4.4465908125712189E-323</v>
      </c>
      <c r="K110" s="590" t="s">
        <v>298</v>
      </c>
    </row>
    <row r="111" spans="1:11" ht="14.4" customHeight="1" thickBot="1" x14ac:dyDescent="0.35">
      <c r="A111" s="603" t="s">
        <v>402</v>
      </c>
      <c r="B111" s="581">
        <v>4.9406564584124654E-324</v>
      </c>
      <c r="C111" s="581">
        <v>0.45</v>
      </c>
      <c r="D111" s="582">
        <v>0.45</v>
      </c>
      <c r="E111" s="593" t="s">
        <v>304</v>
      </c>
      <c r="F111" s="581">
        <v>0</v>
      </c>
      <c r="G111" s="582">
        <v>0</v>
      </c>
      <c r="H111" s="584">
        <v>4.9406564584124654E-324</v>
      </c>
      <c r="I111" s="581">
        <v>4.4465908125712189E-323</v>
      </c>
      <c r="J111" s="582">
        <v>4.4465908125712189E-323</v>
      </c>
      <c r="K111" s="591" t="s">
        <v>298</v>
      </c>
    </row>
    <row r="112" spans="1:11" ht="14.4" customHeight="1" thickBot="1" x14ac:dyDescent="0.35">
      <c r="A112" s="600" t="s">
        <v>64</v>
      </c>
      <c r="B112" s="581">
        <v>62598.996430841798</v>
      </c>
      <c r="C112" s="581">
        <v>68201.615640000004</v>
      </c>
      <c r="D112" s="582">
        <v>5602.6192091582097</v>
      </c>
      <c r="E112" s="583">
        <v>1.089500144229</v>
      </c>
      <c r="F112" s="581">
        <v>60107.983750887601</v>
      </c>
      <c r="G112" s="582">
        <v>45080.987813165702</v>
      </c>
      <c r="H112" s="584">
        <v>5079.5175200000003</v>
      </c>
      <c r="I112" s="581">
        <v>48266.955869999998</v>
      </c>
      <c r="J112" s="582">
        <v>3185.9680568343201</v>
      </c>
      <c r="K112" s="585">
        <v>0.80300407463400003</v>
      </c>
    </row>
    <row r="113" spans="1:11" ht="14.4" customHeight="1" thickBot="1" x14ac:dyDescent="0.35">
      <c r="A113" s="605" t="s">
        <v>403</v>
      </c>
      <c r="B113" s="586">
        <v>46364.997328309699</v>
      </c>
      <c r="C113" s="586">
        <v>51077.945</v>
      </c>
      <c r="D113" s="587">
        <v>4712.94767169029</v>
      </c>
      <c r="E113" s="588">
        <v>1.1016488287120001</v>
      </c>
      <c r="F113" s="586">
        <v>44523.999999997599</v>
      </c>
      <c r="G113" s="587">
        <v>33392.999999998203</v>
      </c>
      <c r="H113" s="589">
        <v>3764.7779999999998</v>
      </c>
      <c r="I113" s="586">
        <v>35781.684000000001</v>
      </c>
      <c r="J113" s="587">
        <v>2388.6840000018201</v>
      </c>
      <c r="K113" s="592">
        <v>0.80364935764900003</v>
      </c>
    </row>
    <row r="114" spans="1:11" ht="14.4" customHeight="1" thickBot="1" x14ac:dyDescent="0.35">
      <c r="A114" s="602" t="s">
        <v>404</v>
      </c>
      <c r="B114" s="586">
        <v>46221.997296919901</v>
      </c>
      <c r="C114" s="586">
        <v>50957.125</v>
      </c>
      <c r="D114" s="587">
        <v>4735.1277030800802</v>
      </c>
      <c r="E114" s="588">
        <v>1.1024431651590001</v>
      </c>
      <c r="F114" s="586">
        <v>44523.999999997599</v>
      </c>
      <c r="G114" s="587">
        <v>33392.999999998203</v>
      </c>
      <c r="H114" s="589">
        <v>3756.1469999999999</v>
      </c>
      <c r="I114" s="586">
        <v>35668.957000000002</v>
      </c>
      <c r="J114" s="587">
        <v>2275.9570000018298</v>
      </c>
      <c r="K114" s="592">
        <v>0.80111753211699999</v>
      </c>
    </row>
    <row r="115" spans="1:11" ht="14.4" customHeight="1" thickBot="1" x14ac:dyDescent="0.35">
      <c r="A115" s="603" t="s">
        <v>405</v>
      </c>
      <c r="B115" s="581">
        <v>46221.997296919901</v>
      </c>
      <c r="C115" s="581">
        <v>50957.125</v>
      </c>
      <c r="D115" s="582">
        <v>4735.1277030800802</v>
      </c>
      <c r="E115" s="583">
        <v>1.1024431651590001</v>
      </c>
      <c r="F115" s="581">
        <v>44523.999999997599</v>
      </c>
      <c r="G115" s="582">
        <v>33392.999999998203</v>
      </c>
      <c r="H115" s="584">
        <v>3756.1469999999999</v>
      </c>
      <c r="I115" s="581">
        <v>35668.957000000002</v>
      </c>
      <c r="J115" s="582">
        <v>2275.9570000018298</v>
      </c>
      <c r="K115" s="585">
        <v>0.80111753211699999</v>
      </c>
    </row>
    <row r="116" spans="1:11" ht="14.4" customHeight="1" thickBot="1" x14ac:dyDescent="0.35">
      <c r="A116" s="602" t="s">
        <v>406</v>
      </c>
      <c r="B116" s="586">
        <v>4.9406564584124654E-324</v>
      </c>
      <c r="C116" s="586">
        <v>0.3</v>
      </c>
      <c r="D116" s="587">
        <v>0.3</v>
      </c>
      <c r="E116" s="594" t="s">
        <v>304</v>
      </c>
      <c r="F116" s="586">
        <v>0</v>
      </c>
      <c r="G116" s="587">
        <v>0</v>
      </c>
      <c r="H116" s="589">
        <v>4.9406564584124654E-324</v>
      </c>
      <c r="I116" s="586">
        <v>4.4465908125712189E-323</v>
      </c>
      <c r="J116" s="587">
        <v>4.4465908125712189E-323</v>
      </c>
      <c r="K116" s="590" t="s">
        <v>298</v>
      </c>
    </row>
    <row r="117" spans="1:11" ht="14.4" customHeight="1" thickBot="1" x14ac:dyDescent="0.35">
      <c r="A117" s="603" t="s">
        <v>407</v>
      </c>
      <c r="B117" s="581">
        <v>4.9406564584124654E-324</v>
      </c>
      <c r="C117" s="581">
        <v>0.3</v>
      </c>
      <c r="D117" s="582">
        <v>0.3</v>
      </c>
      <c r="E117" s="593" t="s">
        <v>304</v>
      </c>
      <c r="F117" s="581">
        <v>0</v>
      </c>
      <c r="G117" s="582">
        <v>0</v>
      </c>
      <c r="H117" s="584">
        <v>4.9406564584124654E-324</v>
      </c>
      <c r="I117" s="581">
        <v>4.4465908125712189E-323</v>
      </c>
      <c r="J117" s="582">
        <v>4.4465908125712189E-323</v>
      </c>
      <c r="K117" s="591" t="s">
        <v>298</v>
      </c>
    </row>
    <row r="118" spans="1:11" ht="14.4" customHeight="1" thickBot="1" x14ac:dyDescent="0.35">
      <c r="A118" s="602" t="s">
        <v>408</v>
      </c>
      <c r="B118" s="586">
        <v>143.00003138980199</v>
      </c>
      <c r="C118" s="586">
        <v>120.52</v>
      </c>
      <c r="D118" s="587">
        <v>-22.480031389802001</v>
      </c>
      <c r="E118" s="588">
        <v>0.84279701779500005</v>
      </c>
      <c r="F118" s="586">
        <v>0</v>
      </c>
      <c r="G118" s="587">
        <v>0</v>
      </c>
      <c r="H118" s="589">
        <v>8.6310000000000002</v>
      </c>
      <c r="I118" s="586">
        <v>112.727</v>
      </c>
      <c r="J118" s="587">
        <v>112.727</v>
      </c>
      <c r="K118" s="590" t="s">
        <v>298</v>
      </c>
    </row>
    <row r="119" spans="1:11" ht="14.4" customHeight="1" thickBot="1" x14ac:dyDescent="0.35">
      <c r="A119" s="603" t="s">
        <v>409</v>
      </c>
      <c r="B119" s="581">
        <v>143.00003138980199</v>
      </c>
      <c r="C119" s="581">
        <v>120.52</v>
      </c>
      <c r="D119" s="582">
        <v>-22.480031389802001</v>
      </c>
      <c r="E119" s="583">
        <v>0.84279701779500005</v>
      </c>
      <c r="F119" s="581">
        <v>0</v>
      </c>
      <c r="G119" s="582">
        <v>0</v>
      </c>
      <c r="H119" s="584">
        <v>8.6310000000000002</v>
      </c>
      <c r="I119" s="581">
        <v>112.727</v>
      </c>
      <c r="J119" s="582">
        <v>112.727</v>
      </c>
      <c r="K119" s="591" t="s">
        <v>298</v>
      </c>
    </row>
    <row r="120" spans="1:11" ht="14.4" customHeight="1" thickBot="1" x14ac:dyDescent="0.35">
      <c r="A120" s="601" t="s">
        <v>410</v>
      </c>
      <c r="B120" s="581">
        <v>15768.999130530299</v>
      </c>
      <c r="C120" s="581">
        <v>16612.894240000001</v>
      </c>
      <c r="D120" s="582">
        <v>843.89510946973905</v>
      </c>
      <c r="E120" s="583">
        <v>1.0535160857370001</v>
      </c>
      <c r="F120" s="581">
        <v>15138.98375089</v>
      </c>
      <c r="G120" s="582">
        <v>11354.2378131675</v>
      </c>
      <c r="H120" s="584">
        <v>1277.09175</v>
      </c>
      <c r="I120" s="581">
        <v>12127.45363</v>
      </c>
      <c r="J120" s="582">
        <v>773.21581683246598</v>
      </c>
      <c r="K120" s="585">
        <v>0.80107448620999999</v>
      </c>
    </row>
    <row r="121" spans="1:11" ht="14.4" customHeight="1" thickBot="1" x14ac:dyDescent="0.35">
      <c r="A121" s="602" t="s">
        <v>411</v>
      </c>
      <c r="B121" s="586">
        <v>4174.9997886184201</v>
      </c>
      <c r="C121" s="586">
        <v>4586.1826300000002</v>
      </c>
      <c r="D121" s="587">
        <v>411.18284138157998</v>
      </c>
      <c r="E121" s="588">
        <v>1.098486913101</v>
      </c>
      <c r="F121" s="586">
        <v>4006.9999691584499</v>
      </c>
      <c r="G121" s="587">
        <v>3005.2499768688399</v>
      </c>
      <c r="H121" s="589">
        <v>338.05500000000001</v>
      </c>
      <c r="I121" s="586">
        <v>3210.2140399999998</v>
      </c>
      <c r="J121" s="587">
        <v>204.96406313115901</v>
      </c>
      <c r="K121" s="592">
        <v>0.80115150104999999</v>
      </c>
    </row>
    <row r="122" spans="1:11" ht="14.4" customHeight="1" thickBot="1" x14ac:dyDescent="0.35">
      <c r="A122" s="603" t="s">
        <v>412</v>
      </c>
      <c r="B122" s="581">
        <v>4174.9997886184201</v>
      </c>
      <c r="C122" s="581">
        <v>4586.1826300000002</v>
      </c>
      <c r="D122" s="582">
        <v>411.18284138157998</v>
      </c>
      <c r="E122" s="583">
        <v>1.098486913101</v>
      </c>
      <c r="F122" s="581">
        <v>4006.9999691584499</v>
      </c>
      <c r="G122" s="582">
        <v>3005.2499768688399</v>
      </c>
      <c r="H122" s="584">
        <v>338.05500000000001</v>
      </c>
      <c r="I122" s="581">
        <v>3210.2140399999998</v>
      </c>
      <c r="J122" s="582">
        <v>204.96406313115901</v>
      </c>
      <c r="K122" s="585">
        <v>0.80115150104999999</v>
      </c>
    </row>
    <row r="123" spans="1:11" ht="14.4" customHeight="1" thickBot="1" x14ac:dyDescent="0.35">
      <c r="A123" s="602" t="s">
        <v>413</v>
      </c>
      <c r="B123" s="586">
        <v>11593.9993419118</v>
      </c>
      <c r="C123" s="586">
        <v>12026.71161</v>
      </c>
      <c r="D123" s="587">
        <v>432.712268088153</v>
      </c>
      <c r="E123" s="588">
        <v>1.037322088377</v>
      </c>
      <c r="F123" s="586">
        <v>11131.9837817316</v>
      </c>
      <c r="G123" s="587">
        <v>8348.9878362986892</v>
      </c>
      <c r="H123" s="589">
        <v>939.03674999999998</v>
      </c>
      <c r="I123" s="586">
        <v>8917.2395899999992</v>
      </c>
      <c r="J123" s="587">
        <v>568.25175370130603</v>
      </c>
      <c r="K123" s="592">
        <v>0.80104676442599998</v>
      </c>
    </row>
    <row r="124" spans="1:11" ht="14.4" customHeight="1" thickBot="1" x14ac:dyDescent="0.35">
      <c r="A124" s="603" t="s">
        <v>414</v>
      </c>
      <c r="B124" s="581">
        <v>11593.9993419118</v>
      </c>
      <c r="C124" s="581">
        <v>12026.71161</v>
      </c>
      <c r="D124" s="582">
        <v>432.712268088153</v>
      </c>
      <c r="E124" s="583">
        <v>1.037322088377</v>
      </c>
      <c r="F124" s="581">
        <v>11131.9837817316</v>
      </c>
      <c r="G124" s="582">
        <v>8348.9878362986892</v>
      </c>
      <c r="H124" s="584">
        <v>939.03674999999998</v>
      </c>
      <c r="I124" s="581">
        <v>8917.2395899999992</v>
      </c>
      <c r="J124" s="582">
        <v>568.25175370130603</v>
      </c>
      <c r="K124" s="585">
        <v>0.80104676442599998</v>
      </c>
    </row>
    <row r="125" spans="1:11" ht="14.4" customHeight="1" thickBot="1" x14ac:dyDescent="0.35">
      <c r="A125" s="601" t="s">
        <v>415</v>
      </c>
      <c r="B125" s="581">
        <v>464.99997200181201</v>
      </c>
      <c r="C125" s="581">
        <v>510.77640000000002</v>
      </c>
      <c r="D125" s="582">
        <v>45.776427998187003</v>
      </c>
      <c r="E125" s="583">
        <v>1.098443937106</v>
      </c>
      <c r="F125" s="581">
        <v>444.99999999997601</v>
      </c>
      <c r="G125" s="582">
        <v>333.74999999998198</v>
      </c>
      <c r="H125" s="584">
        <v>37.647770000000001</v>
      </c>
      <c r="I125" s="581">
        <v>357.81824</v>
      </c>
      <c r="J125" s="582">
        <v>24.068240000018001</v>
      </c>
      <c r="K125" s="585">
        <v>0.80408593258399996</v>
      </c>
    </row>
    <row r="126" spans="1:11" ht="14.4" customHeight="1" thickBot="1" x14ac:dyDescent="0.35">
      <c r="A126" s="602" t="s">
        <v>416</v>
      </c>
      <c r="B126" s="586">
        <v>464.99997200181201</v>
      </c>
      <c r="C126" s="586">
        <v>510.77640000000002</v>
      </c>
      <c r="D126" s="587">
        <v>45.776427998187003</v>
      </c>
      <c r="E126" s="588">
        <v>1.098443937106</v>
      </c>
      <c r="F126" s="586">
        <v>444.99999999997601</v>
      </c>
      <c r="G126" s="587">
        <v>333.74999999998198</v>
      </c>
      <c r="H126" s="589">
        <v>37.647770000000001</v>
      </c>
      <c r="I126" s="586">
        <v>357.81824</v>
      </c>
      <c r="J126" s="587">
        <v>24.068240000018001</v>
      </c>
      <c r="K126" s="592">
        <v>0.80408593258399996</v>
      </c>
    </row>
    <row r="127" spans="1:11" ht="14.4" customHeight="1" thickBot="1" x14ac:dyDescent="0.35">
      <c r="A127" s="603" t="s">
        <v>417</v>
      </c>
      <c r="B127" s="581">
        <v>464.99997200181201</v>
      </c>
      <c r="C127" s="581">
        <v>510.77640000000002</v>
      </c>
      <c r="D127" s="582">
        <v>45.776427998187003</v>
      </c>
      <c r="E127" s="583">
        <v>1.098443937106</v>
      </c>
      <c r="F127" s="581">
        <v>444.99999999997601</v>
      </c>
      <c r="G127" s="582">
        <v>333.74999999998198</v>
      </c>
      <c r="H127" s="584">
        <v>37.647770000000001</v>
      </c>
      <c r="I127" s="581">
        <v>357.81824</v>
      </c>
      <c r="J127" s="582">
        <v>24.068240000018001</v>
      </c>
      <c r="K127" s="585">
        <v>0.80408593258399996</v>
      </c>
    </row>
    <row r="128" spans="1:11" ht="14.4" customHeight="1" thickBot="1" x14ac:dyDescent="0.35">
      <c r="A128" s="600" t="s">
        <v>418</v>
      </c>
      <c r="B128" s="581">
        <v>26.769238388192999</v>
      </c>
      <c r="C128" s="581">
        <v>129.20085</v>
      </c>
      <c r="D128" s="582">
        <v>102.431611611807</v>
      </c>
      <c r="E128" s="583">
        <v>4.8264671607910001</v>
      </c>
      <c r="F128" s="581">
        <v>0</v>
      </c>
      <c r="G128" s="582">
        <v>0</v>
      </c>
      <c r="H128" s="584">
        <v>22.401299999999999</v>
      </c>
      <c r="I128" s="581">
        <v>82.007480000000001</v>
      </c>
      <c r="J128" s="582">
        <v>82.007480000000001</v>
      </c>
      <c r="K128" s="591" t="s">
        <v>298</v>
      </c>
    </row>
    <row r="129" spans="1:11" ht="14.4" customHeight="1" thickBot="1" x14ac:dyDescent="0.35">
      <c r="A129" s="601" t="s">
        <v>419</v>
      </c>
      <c r="B129" s="581">
        <v>4.9406564584124654E-324</v>
      </c>
      <c r="C129" s="581">
        <v>4.9406564584124654E-324</v>
      </c>
      <c r="D129" s="582">
        <v>0</v>
      </c>
      <c r="E129" s="583">
        <v>1</v>
      </c>
      <c r="F129" s="581">
        <v>4.9406564584124654E-324</v>
      </c>
      <c r="G129" s="582">
        <v>0</v>
      </c>
      <c r="H129" s="584">
        <v>18.718</v>
      </c>
      <c r="I129" s="581">
        <v>18.718</v>
      </c>
      <c r="J129" s="582">
        <v>18.718</v>
      </c>
      <c r="K129" s="591" t="s">
        <v>304</v>
      </c>
    </row>
    <row r="130" spans="1:11" ht="14.4" customHeight="1" thickBot="1" x14ac:dyDescent="0.35">
      <c r="A130" s="602" t="s">
        <v>420</v>
      </c>
      <c r="B130" s="586">
        <v>4.9406564584124654E-324</v>
      </c>
      <c r="C130" s="586">
        <v>4.9406564584124654E-324</v>
      </c>
      <c r="D130" s="587">
        <v>0</v>
      </c>
      <c r="E130" s="588">
        <v>1</v>
      </c>
      <c r="F130" s="586">
        <v>4.9406564584124654E-324</v>
      </c>
      <c r="G130" s="587">
        <v>0</v>
      </c>
      <c r="H130" s="589">
        <v>18.718</v>
      </c>
      <c r="I130" s="586">
        <v>18.718</v>
      </c>
      <c r="J130" s="587">
        <v>18.718</v>
      </c>
      <c r="K130" s="590" t="s">
        <v>304</v>
      </c>
    </row>
    <row r="131" spans="1:11" ht="14.4" customHeight="1" thickBot="1" x14ac:dyDescent="0.35">
      <c r="A131" s="603" t="s">
        <v>421</v>
      </c>
      <c r="B131" s="581">
        <v>4.9406564584124654E-324</v>
      </c>
      <c r="C131" s="581">
        <v>4.9406564584124654E-324</v>
      </c>
      <c r="D131" s="582">
        <v>0</v>
      </c>
      <c r="E131" s="583">
        <v>1</v>
      </c>
      <c r="F131" s="581">
        <v>4.9406564584124654E-324</v>
      </c>
      <c r="G131" s="582">
        <v>0</v>
      </c>
      <c r="H131" s="584">
        <v>18.718</v>
      </c>
      <c r="I131" s="581">
        <v>18.718</v>
      </c>
      <c r="J131" s="582">
        <v>18.718</v>
      </c>
      <c r="K131" s="591" t="s">
        <v>304</v>
      </c>
    </row>
    <row r="132" spans="1:11" ht="14.4" customHeight="1" thickBot="1" x14ac:dyDescent="0.35">
      <c r="A132" s="601" t="s">
        <v>422</v>
      </c>
      <c r="B132" s="581">
        <v>26.769238388192999</v>
      </c>
      <c r="C132" s="581">
        <v>129.20085</v>
      </c>
      <c r="D132" s="582">
        <v>102.431611611807</v>
      </c>
      <c r="E132" s="583">
        <v>4.8264671607910001</v>
      </c>
      <c r="F132" s="581">
        <v>0</v>
      </c>
      <c r="G132" s="582">
        <v>0</v>
      </c>
      <c r="H132" s="584">
        <v>3.6833</v>
      </c>
      <c r="I132" s="581">
        <v>63.289479999999998</v>
      </c>
      <c r="J132" s="582">
        <v>63.289479999999998</v>
      </c>
      <c r="K132" s="591" t="s">
        <v>298</v>
      </c>
    </row>
    <row r="133" spans="1:11" ht="14.4" customHeight="1" thickBot="1" x14ac:dyDescent="0.35">
      <c r="A133" s="602" t="s">
        <v>423</v>
      </c>
      <c r="B133" s="586">
        <v>4.9406564584124654E-324</v>
      </c>
      <c r="C133" s="586">
        <v>102.75085</v>
      </c>
      <c r="D133" s="587">
        <v>102.75085</v>
      </c>
      <c r="E133" s="594" t="s">
        <v>304</v>
      </c>
      <c r="F133" s="586">
        <v>0</v>
      </c>
      <c r="G133" s="587">
        <v>0</v>
      </c>
      <c r="H133" s="589">
        <v>0.88329999999999997</v>
      </c>
      <c r="I133" s="586">
        <v>48.539479999999998</v>
      </c>
      <c r="J133" s="587">
        <v>48.539479999999998</v>
      </c>
      <c r="K133" s="590" t="s">
        <v>298</v>
      </c>
    </row>
    <row r="134" spans="1:11" ht="14.4" customHeight="1" thickBot="1" x14ac:dyDescent="0.35">
      <c r="A134" s="603" t="s">
        <v>424</v>
      </c>
      <c r="B134" s="581">
        <v>4.9406564584124654E-324</v>
      </c>
      <c r="C134" s="581">
        <v>5.2518500000000001</v>
      </c>
      <c r="D134" s="582">
        <v>5.2518500000000001</v>
      </c>
      <c r="E134" s="593" t="s">
        <v>304</v>
      </c>
      <c r="F134" s="581">
        <v>0</v>
      </c>
      <c r="G134" s="582">
        <v>0</v>
      </c>
      <c r="H134" s="584">
        <v>0.88329999999999997</v>
      </c>
      <c r="I134" s="581">
        <v>3.0596999999999999</v>
      </c>
      <c r="J134" s="582">
        <v>3.0596999999999999</v>
      </c>
      <c r="K134" s="591" t="s">
        <v>298</v>
      </c>
    </row>
    <row r="135" spans="1:11" ht="14.4" customHeight="1" thickBot="1" x14ac:dyDescent="0.35">
      <c r="A135" s="603" t="s">
        <v>425</v>
      </c>
      <c r="B135" s="581">
        <v>4.9406564584124654E-324</v>
      </c>
      <c r="C135" s="581">
        <v>4.9406564584124654E-324</v>
      </c>
      <c r="D135" s="582">
        <v>0</v>
      </c>
      <c r="E135" s="583">
        <v>1</v>
      </c>
      <c r="F135" s="581">
        <v>4.9406564584124654E-324</v>
      </c>
      <c r="G135" s="582">
        <v>0</v>
      </c>
      <c r="H135" s="584">
        <v>4.9406564584124654E-324</v>
      </c>
      <c r="I135" s="581">
        <v>5.45</v>
      </c>
      <c r="J135" s="582">
        <v>5.45</v>
      </c>
      <c r="K135" s="591" t="s">
        <v>304</v>
      </c>
    </row>
    <row r="136" spans="1:11" ht="14.4" customHeight="1" thickBot="1" x14ac:dyDescent="0.35">
      <c r="A136" s="603" t="s">
        <v>426</v>
      </c>
      <c r="B136" s="581">
        <v>4.9406564584124654E-324</v>
      </c>
      <c r="C136" s="581">
        <v>97.498999999999995</v>
      </c>
      <c r="D136" s="582">
        <v>97.498999999999995</v>
      </c>
      <c r="E136" s="593" t="s">
        <v>304</v>
      </c>
      <c r="F136" s="581">
        <v>0</v>
      </c>
      <c r="G136" s="582">
        <v>0</v>
      </c>
      <c r="H136" s="584">
        <v>4.9406564584124654E-324</v>
      </c>
      <c r="I136" s="581">
        <v>39.929780000000001</v>
      </c>
      <c r="J136" s="582">
        <v>39.929780000000001</v>
      </c>
      <c r="K136" s="591" t="s">
        <v>298</v>
      </c>
    </row>
    <row r="137" spans="1:11" ht="14.4" customHeight="1" thickBot="1" x14ac:dyDescent="0.35">
      <c r="A137" s="603" t="s">
        <v>427</v>
      </c>
      <c r="B137" s="581">
        <v>4.9406564584124654E-324</v>
      </c>
      <c r="C137" s="581">
        <v>4.9406564584124654E-324</v>
      </c>
      <c r="D137" s="582">
        <v>0</v>
      </c>
      <c r="E137" s="583">
        <v>1</v>
      </c>
      <c r="F137" s="581">
        <v>4.9406564584124654E-324</v>
      </c>
      <c r="G137" s="582">
        <v>0</v>
      </c>
      <c r="H137" s="584">
        <v>4.9406564584124654E-324</v>
      </c>
      <c r="I137" s="581">
        <v>9.9999999999E-2</v>
      </c>
      <c r="J137" s="582">
        <v>9.9999999999E-2</v>
      </c>
      <c r="K137" s="591" t="s">
        <v>304</v>
      </c>
    </row>
    <row r="138" spans="1:11" ht="14.4" customHeight="1" thickBot="1" x14ac:dyDescent="0.35">
      <c r="A138" s="606" t="s">
        <v>428</v>
      </c>
      <c r="B138" s="581">
        <v>4.9406564584124654E-324</v>
      </c>
      <c r="C138" s="581">
        <v>17.649999999999999</v>
      </c>
      <c r="D138" s="582">
        <v>17.649999999999999</v>
      </c>
      <c r="E138" s="593" t="s">
        <v>304</v>
      </c>
      <c r="F138" s="581">
        <v>0</v>
      </c>
      <c r="G138" s="582">
        <v>0</v>
      </c>
      <c r="H138" s="584">
        <v>2.8</v>
      </c>
      <c r="I138" s="581">
        <v>9.5</v>
      </c>
      <c r="J138" s="582">
        <v>9.5</v>
      </c>
      <c r="K138" s="591" t="s">
        <v>298</v>
      </c>
    </row>
    <row r="139" spans="1:11" ht="14.4" customHeight="1" thickBot="1" x14ac:dyDescent="0.35">
      <c r="A139" s="603" t="s">
        <v>429</v>
      </c>
      <c r="B139" s="581">
        <v>4.9406564584124654E-324</v>
      </c>
      <c r="C139" s="581">
        <v>17.649999999999999</v>
      </c>
      <c r="D139" s="582">
        <v>17.649999999999999</v>
      </c>
      <c r="E139" s="593" t="s">
        <v>304</v>
      </c>
      <c r="F139" s="581">
        <v>0</v>
      </c>
      <c r="G139" s="582">
        <v>0</v>
      </c>
      <c r="H139" s="584">
        <v>2.8</v>
      </c>
      <c r="I139" s="581">
        <v>9.5</v>
      </c>
      <c r="J139" s="582">
        <v>9.5</v>
      </c>
      <c r="K139" s="591" t="s">
        <v>298</v>
      </c>
    </row>
    <row r="140" spans="1:11" ht="14.4" customHeight="1" thickBot="1" x14ac:dyDescent="0.35">
      <c r="A140" s="602" t="s">
        <v>430</v>
      </c>
      <c r="B140" s="586">
        <v>4.9406564584124654E-324</v>
      </c>
      <c r="C140" s="586">
        <v>8.8000000000000007</v>
      </c>
      <c r="D140" s="587">
        <v>8.8000000000000007</v>
      </c>
      <c r="E140" s="594" t="s">
        <v>304</v>
      </c>
      <c r="F140" s="586">
        <v>0</v>
      </c>
      <c r="G140" s="587">
        <v>0</v>
      </c>
      <c r="H140" s="589">
        <v>4.9406564584124654E-324</v>
      </c>
      <c r="I140" s="586">
        <v>5.25</v>
      </c>
      <c r="J140" s="587">
        <v>5.25</v>
      </c>
      <c r="K140" s="590" t="s">
        <v>298</v>
      </c>
    </row>
    <row r="141" spans="1:11" ht="14.4" customHeight="1" thickBot="1" x14ac:dyDescent="0.35">
      <c r="A141" s="603" t="s">
        <v>431</v>
      </c>
      <c r="B141" s="581">
        <v>4.9406564584124654E-324</v>
      </c>
      <c r="C141" s="581">
        <v>8.8000000000000007</v>
      </c>
      <c r="D141" s="582">
        <v>8.8000000000000007</v>
      </c>
      <c r="E141" s="593" t="s">
        <v>304</v>
      </c>
      <c r="F141" s="581">
        <v>0</v>
      </c>
      <c r="G141" s="582">
        <v>0</v>
      </c>
      <c r="H141" s="584">
        <v>4.9406564584124654E-324</v>
      </c>
      <c r="I141" s="581">
        <v>5.25</v>
      </c>
      <c r="J141" s="582">
        <v>5.25</v>
      </c>
      <c r="K141" s="591" t="s">
        <v>298</v>
      </c>
    </row>
    <row r="142" spans="1:11" ht="14.4" customHeight="1" thickBot="1" x14ac:dyDescent="0.35">
      <c r="A142" s="600" t="s">
        <v>432</v>
      </c>
      <c r="B142" s="581">
        <v>13501.2993970711</v>
      </c>
      <c r="C142" s="581">
        <v>12692.17549</v>
      </c>
      <c r="D142" s="582">
        <v>-809.12390707110399</v>
      </c>
      <c r="E142" s="583">
        <v>0.94007066406899997</v>
      </c>
      <c r="F142" s="581">
        <v>9907.9999999994598</v>
      </c>
      <c r="G142" s="582">
        <v>7430.9999999995898</v>
      </c>
      <c r="H142" s="584">
        <v>808.38699999999994</v>
      </c>
      <c r="I142" s="581">
        <v>7257.0566500000004</v>
      </c>
      <c r="J142" s="582">
        <v>-173.94334999959401</v>
      </c>
      <c r="K142" s="585">
        <v>0.73244415118999995</v>
      </c>
    </row>
    <row r="143" spans="1:11" ht="14.4" customHeight="1" thickBot="1" x14ac:dyDescent="0.35">
      <c r="A143" s="601" t="s">
        <v>433</v>
      </c>
      <c r="B143" s="581">
        <v>13337.999436903599</v>
      </c>
      <c r="C143" s="581">
        <v>12415.418</v>
      </c>
      <c r="D143" s="582">
        <v>-922.58143690358497</v>
      </c>
      <c r="E143" s="583">
        <v>0.93083059860100004</v>
      </c>
      <c r="F143" s="581">
        <v>9907.9999999994598</v>
      </c>
      <c r="G143" s="582">
        <v>7430.9999999995898</v>
      </c>
      <c r="H143" s="584">
        <v>804.87800000000004</v>
      </c>
      <c r="I143" s="581">
        <v>6943.2979999999998</v>
      </c>
      <c r="J143" s="582">
        <v>-487.70199999959402</v>
      </c>
      <c r="K143" s="585">
        <v>0.70077694792</v>
      </c>
    </row>
    <row r="144" spans="1:11" ht="14.4" customHeight="1" thickBot="1" x14ac:dyDescent="0.35">
      <c r="A144" s="602" t="s">
        <v>434</v>
      </c>
      <c r="B144" s="586">
        <v>13337.999436903599</v>
      </c>
      <c r="C144" s="586">
        <v>12415.418</v>
      </c>
      <c r="D144" s="587">
        <v>-922.58143690358497</v>
      </c>
      <c r="E144" s="588">
        <v>0.93083059860100004</v>
      </c>
      <c r="F144" s="586">
        <v>9907.9999999994598</v>
      </c>
      <c r="G144" s="587">
        <v>7430.9999999995898</v>
      </c>
      <c r="H144" s="589">
        <v>799.92</v>
      </c>
      <c r="I144" s="586">
        <v>6695.0410000000002</v>
      </c>
      <c r="J144" s="587">
        <v>-735.95899999959397</v>
      </c>
      <c r="K144" s="592">
        <v>0.67572073072200001</v>
      </c>
    </row>
    <row r="145" spans="1:11" ht="14.4" customHeight="1" thickBot="1" x14ac:dyDescent="0.35">
      <c r="A145" s="603" t="s">
        <v>435</v>
      </c>
      <c r="B145" s="581">
        <v>362.99997814335001</v>
      </c>
      <c r="C145" s="581">
        <v>377.86399999999998</v>
      </c>
      <c r="D145" s="582">
        <v>14.864021856649</v>
      </c>
      <c r="E145" s="583">
        <v>1.040947721078</v>
      </c>
      <c r="F145" s="581">
        <v>224.99999999998801</v>
      </c>
      <c r="G145" s="582">
        <v>168.74999999999099</v>
      </c>
      <c r="H145" s="584">
        <v>14.074999999999999</v>
      </c>
      <c r="I145" s="581">
        <v>137.43199999999999</v>
      </c>
      <c r="J145" s="582">
        <v>-31.317999999990001</v>
      </c>
      <c r="K145" s="585">
        <v>0.610808888888</v>
      </c>
    </row>
    <row r="146" spans="1:11" ht="14.4" customHeight="1" thickBot="1" x14ac:dyDescent="0.35">
      <c r="A146" s="603" t="s">
        <v>436</v>
      </c>
      <c r="B146" s="581">
        <v>5410.99971419743</v>
      </c>
      <c r="C146" s="581">
        <v>5262.5320000000002</v>
      </c>
      <c r="D146" s="582">
        <v>-148.46771419742601</v>
      </c>
      <c r="E146" s="583">
        <v>0.972561869887</v>
      </c>
      <c r="F146" s="581">
        <v>3585.9999999997999</v>
      </c>
      <c r="G146" s="582">
        <v>2689.4999999998499</v>
      </c>
      <c r="H146" s="584">
        <v>268.51499999999999</v>
      </c>
      <c r="I146" s="581">
        <v>2431.3510000000001</v>
      </c>
      <c r="J146" s="582">
        <v>-258.148999999853</v>
      </c>
      <c r="K146" s="585">
        <v>0.67801199107599996</v>
      </c>
    </row>
    <row r="147" spans="1:11" ht="14.4" customHeight="1" thickBot="1" x14ac:dyDescent="0.35">
      <c r="A147" s="603" t="s">
        <v>437</v>
      </c>
      <c r="B147" s="581">
        <v>2170.9999092815801</v>
      </c>
      <c r="C147" s="581">
        <v>2164.5909999999999</v>
      </c>
      <c r="D147" s="582">
        <v>-6.4089092815760003</v>
      </c>
      <c r="E147" s="583">
        <v>0.99704794585400003</v>
      </c>
      <c r="F147" s="581">
        <v>1330.99999999993</v>
      </c>
      <c r="G147" s="582">
        <v>998.24999999994498</v>
      </c>
      <c r="H147" s="584">
        <v>93.801000000000002</v>
      </c>
      <c r="I147" s="581">
        <v>891.88599999999997</v>
      </c>
      <c r="J147" s="582">
        <v>-106.36399999994499</v>
      </c>
      <c r="K147" s="585">
        <v>0.67008715251600004</v>
      </c>
    </row>
    <row r="148" spans="1:11" ht="14.4" customHeight="1" thickBot="1" x14ac:dyDescent="0.35">
      <c r="A148" s="603" t="s">
        <v>438</v>
      </c>
      <c r="B148" s="581">
        <v>5140.9997304544404</v>
      </c>
      <c r="C148" s="581">
        <v>4367.37</v>
      </c>
      <c r="D148" s="582">
        <v>-773.62973045444403</v>
      </c>
      <c r="E148" s="583">
        <v>0.84951764811899999</v>
      </c>
      <c r="F148" s="581">
        <v>4553.9999999997499</v>
      </c>
      <c r="G148" s="582">
        <v>3415.4999999998099</v>
      </c>
      <c r="H148" s="584">
        <v>405.899</v>
      </c>
      <c r="I148" s="581">
        <v>3075.59</v>
      </c>
      <c r="J148" s="582">
        <v>-339.90999999981301</v>
      </c>
      <c r="K148" s="585">
        <v>0.67536012296799997</v>
      </c>
    </row>
    <row r="149" spans="1:11" ht="14.4" customHeight="1" thickBot="1" x14ac:dyDescent="0.35">
      <c r="A149" s="603" t="s">
        <v>439</v>
      </c>
      <c r="B149" s="581">
        <v>252.00010482678101</v>
      </c>
      <c r="C149" s="581">
        <v>243.06100000000001</v>
      </c>
      <c r="D149" s="582">
        <v>-8.9391048267809996</v>
      </c>
      <c r="E149" s="583">
        <v>0.964527376554</v>
      </c>
      <c r="F149" s="581">
        <v>211.99999999998801</v>
      </c>
      <c r="G149" s="582">
        <v>158.99999999999099</v>
      </c>
      <c r="H149" s="584">
        <v>17.63</v>
      </c>
      <c r="I149" s="581">
        <v>158.78200000000001</v>
      </c>
      <c r="J149" s="582">
        <v>-0.217999999991</v>
      </c>
      <c r="K149" s="585">
        <v>0.74897169811300002</v>
      </c>
    </row>
    <row r="150" spans="1:11" ht="14.4" customHeight="1" thickBot="1" x14ac:dyDescent="0.35">
      <c r="A150" s="602" t="s">
        <v>440</v>
      </c>
      <c r="B150" s="586">
        <v>4.9406564584124654E-324</v>
      </c>
      <c r="C150" s="586">
        <v>4.9406564584124654E-324</v>
      </c>
      <c r="D150" s="587">
        <v>0</v>
      </c>
      <c r="E150" s="588">
        <v>1</v>
      </c>
      <c r="F150" s="586">
        <v>4.9406564584124654E-324</v>
      </c>
      <c r="G150" s="587">
        <v>0</v>
      </c>
      <c r="H150" s="589">
        <v>4.9580000000000002</v>
      </c>
      <c r="I150" s="586">
        <v>248.25700000000001</v>
      </c>
      <c r="J150" s="587">
        <v>248.25700000000001</v>
      </c>
      <c r="K150" s="590" t="s">
        <v>304</v>
      </c>
    </row>
    <row r="151" spans="1:11" ht="14.4" customHeight="1" thickBot="1" x14ac:dyDescent="0.35">
      <c r="A151" s="603" t="s">
        <v>441</v>
      </c>
      <c r="B151" s="581">
        <v>4.9406564584124654E-324</v>
      </c>
      <c r="C151" s="581">
        <v>4.9406564584124654E-324</v>
      </c>
      <c r="D151" s="582">
        <v>0</v>
      </c>
      <c r="E151" s="583">
        <v>1</v>
      </c>
      <c r="F151" s="581">
        <v>4.9406564584124654E-324</v>
      </c>
      <c r="G151" s="582">
        <v>0</v>
      </c>
      <c r="H151" s="584">
        <v>4.9406564584124654E-324</v>
      </c>
      <c r="I151" s="581">
        <v>243.29900000000001</v>
      </c>
      <c r="J151" s="582">
        <v>243.29900000000001</v>
      </c>
      <c r="K151" s="591" t="s">
        <v>304</v>
      </c>
    </row>
    <row r="152" spans="1:11" ht="14.4" customHeight="1" thickBot="1" x14ac:dyDescent="0.35">
      <c r="A152" s="603" t="s">
        <v>442</v>
      </c>
      <c r="B152" s="581">
        <v>4.9406564584124654E-324</v>
      </c>
      <c r="C152" s="581">
        <v>4.9406564584124654E-324</v>
      </c>
      <c r="D152" s="582">
        <v>0</v>
      </c>
      <c r="E152" s="583">
        <v>1</v>
      </c>
      <c r="F152" s="581">
        <v>4.9406564584124654E-324</v>
      </c>
      <c r="G152" s="582">
        <v>0</v>
      </c>
      <c r="H152" s="584">
        <v>3.4540000000000002</v>
      </c>
      <c r="I152" s="581">
        <v>3.4540000000000002</v>
      </c>
      <c r="J152" s="582">
        <v>3.4540000000000002</v>
      </c>
      <c r="K152" s="591" t="s">
        <v>304</v>
      </c>
    </row>
    <row r="153" spans="1:11" ht="14.4" customHeight="1" thickBot="1" x14ac:dyDescent="0.35">
      <c r="A153" s="603" t="s">
        <v>443</v>
      </c>
      <c r="B153" s="581">
        <v>4.9406564584124654E-324</v>
      </c>
      <c r="C153" s="581">
        <v>4.9406564584124654E-324</v>
      </c>
      <c r="D153" s="582">
        <v>0</v>
      </c>
      <c r="E153" s="583">
        <v>1</v>
      </c>
      <c r="F153" s="581">
        <v>4.9406564584124654E-324</v>
      </c>
      <c r="G153" s="582">
        <v>0</v>
      </c>
      <c r="H153" s="584">
        <v>1.504</v>
      </c>
      <c r="I153" s="581">
        <v>1.504</v>
      </c>
      <c r="J153" s="582">
        <v>1.504</v>
      </c>
      <c r="K153" s="591" t="s">
        <v>304</v>
      </c>
    </row>
    <row r="154" spans="1:11" ht="14.4" customHeight="1" thickBot="1" x14ac:dyDescent="0.35">
      <c r="A154" s="601" t="s">
        <v>444</v>
      </c>
      <c r="B154" s="581">
        <v>163.29996016752</v>
      </c>
      <c r="C154" s="581">
        <v>276.75749000000002</v>
      </c>
      <c r="D154" s="582">
        <v>113.45752983248001</v>
      </c>
      <c r="E154" s="583">
        <v>1.6947798990030001</v>
      </c>
      <c r="F154" s="581">
        <v>0</v>
      </c>
      <c r="G154" s="582">
        <v>0</v>
      </c>
      <c r="H154" s="584">
        <v>3.5089999999999999</v>
      </c>
      <c r="I154" s="581">
        <v>313.75864999999999</v>
      </c>
      <c r="J154" s="582">
        <v>313.75864999999999</v>
      </c>
      <c r="K154" s="591" t="s">
        <v>298</v>
      </c>
    </row>
    <row r="155" spans="1:11" ht="14.4" customHeight="1" thickBot="1" x14ac:dyDescent="0.35">
      <c r="A155" s="602" t="s">
        <v>445</v>
      </c>
      <c r="B155" s="586">
        <v>163.29996016752</v>
      </c>
      <c r="C155" s="586">
        <v>247.46548999999999</v>
      </c>
      <c r="D155" s="587">
        <v>84.165529832480004</v>
      </c>
      <c r="E155" s="588">
        <v>1.515404472518</v>
      </c>
      <c r="F155" s="586">
        <v>0</v>
      </c>
      <c r="G155" s="587">
        <v>0</v>
      </c>
      <c r="H155" s="589">
        <v>4.9406564584124654E-324</v>
      </c>
      <c r="I155" s="586">
        <v>195.494</v>
      </c>
      <c r="J155" s="587">
        <v>195.494</v>
      </c>
      <c r="K155" s="590" t="s">
        <v>298</v>
      </c>
    </row>
    <row r="156" spans="1:11" ht="14.4" customHeight="1" thickBot="1" x14ac:dyDescent="0.35">
      <c r="A156" s="603" t="s">
        <v>446</v>
      </c>
      <c r="B156" s="581">
        <v>35.299927874550001</v>
      </c>
      <c r="C156" s="581">
        <v>31.555440000000001</v>
      </c>
      <c r="D156" s="582">
        <v>-3.7444878745499999</v>
      </c>
      <c r="E156" s="583">
        <v>0.89392363950800002</v>
      </c>
      <c r="F156" s="581">
        <v>0</v>
      </c>
      <c r="G156" s="582">
        <v>0</v>
      </c>
      <c r="H156" s="584">
        <v>4.9406564584124654E-324</v>
      </c>
      <c r="I156" s="581">
        <v>21.187999999999999</v>
      </c>
      <c r="J156" s="582">
        <v>21.187999999999999</v>
      </c>
      <c r="K156" s="591" t="s">
        <v>298</v>
      </c>
    </row>
    <row r="157" spans="1:11" ht="14.4" customHeight="1" thickBot="1" x14ac:dyDescent="0.35">
      <c r="A157" s="603" t="s">
        <v>447</v>
      </c>
      <c r="B157" s="581">
        <v>128.00003229296999</v>
      </c>
      <c r="C157" s="581">
        <v>195.41005000000001</v>
      </c>
      <c r="D157" s="582">
        <v>67.410017707029994</v>
      </c>
      <c r="E157" s="583">
        <v>1.52664063047</v>
      </c>
      <c r="F157" s="581">
        <v>0</v>
      </c>
      <c r="G157" s="582">
        <v>0</v>
      </c>
      <c r="H157" s="584">
        <v>4.9406564584124654E-324</v>
      </c>
      <c r="I157" s="581">
        <v>4.4465908125712189E-323</v>
      </c>
      <c r="J157" s="582">
        <v>4.4465908125712189E-323</v>
      </c>
      <c r="K157" s="591" t="s">
        <v>298</v>
      </c>
    </row>
    <row r="158" spans="1:11" ht="14.4" customHeight="1" thickBot="1" x14ac:dyDescent="0.35">
      <c r="A158" s="603" t="s">
        <v>448</v>
      </c>
      <c r="B158" s="581">
        <v>4.9406564584124654E-324</v>
      </c>
      <c r="C158" s="581">
        <v>4.9406564584124654E-324</v>
      </c>
      <c r="D158" s="582">
        <v>0</v>
      </c>
      <c r="E158" s="583">
        <v>1</v>
      </c>
      <c r="F158" s="581">
        <v>4.9406564584124654E-324</v>
      </c>
      <c r="G158" s="582">
        <v>0</v>
      </c>
      <c r="H158" s="584">
        <v>4.9406564584124654E-324</v>
      </c>
      <c r="I158" s="581">
        <v>174.30600000000001</v>
      </c>
      <c r="J158" s="582">
        <v>174.30600000000001</v>
      </c>
      <c r="K158" s="591" t="s">
        <v>304</v>
      </c>
    </row>
    <row r="159" spans="1:11" ht="14.4" customHeight="1" thickBot="1" x14ac:dyDescent="0.35">
      <c r="A159" s="603" t="s">
        <v>449</v>
      </c>
      <c r="B159" s="581">
        <v>4.9406564584124654E-324</v>
      </c>
      <c r="C159" s="581">
        <v>20.5</v>
      </c>
      <c r="D159" s="582">
        <v>20.5</v>
      </c>
      <c r="E159" s="593" t="s">
        <v>304</v>
      </c>
      <c r="F159" s="581">
        <v>0</v>
      </c>
      <c r="G159" s="582">
        <v>0</v>
      </c>
      <c r="H159" s="584">
        <v>4.9406564584124654E-324</v>
      </c>
      <c r="I159" s="581">
        <v>4.4465908125712189E-323</v>
      </c>
      <c r="J159" s="582">
        <v>4.4465908125712189E-323</v>
      </c>
      <c r="K159" s="591" t="s">
        <v>298</v>
      </c>
    </row>
    <row r="160" spans="1:11" ht="14.4" customHeight="1" thickBot="1" x14ac:dyDescent="0.35">
      <c r="A160" s="602" t="s">
        <v>450</v>
      </c>
      <c r="B160" s="586">
        <v>4.9406564584124654E-324</v>
      </c>
      <c r="C160" s="586">
        <v>25.74</v>
      </c>
      <c r="D160" s="587">
        <v>25.74</v>
      </c>
      <c r="E160" s="594" t="s">
        <v>304</v>
      </c>
      <c r="F160" s="586">
        <v>0</v>
      </c>
      <c r="G160" s="587">
        <v>0</v>
      </c>
      <c r="H160" s="589">
        <v>3.5089999999999999</v>
      </c>
      <c r="I160" s="586">
        <v>18.264500000000002</v>
      </c>
      <c r="J160" s="587">
        <v>18.264500000000002</v>
      </c>
      <c r="K160" s="590" t="s">
        <v>298</v>
      </c>
    </row>
    <row r="161" spans="1:11" ht="14.4" customHeight="1" thickBot="1" x14ac:dyDescent="0.35">
      <c r="A161" s="603" t="s">
        <v>451</v>
      </c>
      <c r="B161" s="581">
        <v>4.9406564584124654E-324</v>
      </c>
      <c r="C161" s="581">
        <v>18.78</v>
      </c>
      <c r="D161" s="582">
        <v>18.78</v>
      </c>
      <c r="E161" s="593" t="s">
        <v>304</v>
      </c>
      <c r="F161" s="581">
        <v>0</v>
      </c>
      <c r="G161" s="582">
        <v>0</v>
      </c>
      <c r="H161" s="584">
        <v>4.9406564584124654E-324</v>
      </c>
      <c r="I161" s="581">
        <v>4.4465908125712189E-323</v>
      </c>
      <c r="J161" s="582">
        <v>4.4465908125712189E-323</v>
      </c>
      <c r="K161" s="591" t="s">
        <v>298</v>
      </c>
    </row>
    <row r="162" spans="1:11" ht="14.4" customHeight="1" thickBot="1" x14ac:dyDescent="0.35">
      <c r="A162" s="603" t="s">
        <v>452</v>
      </c>
      <c r="B162" s="581">
        <v>4.9406564584124654E-324</v>
      </c>
      <c r="C162" s="581">
        <v>6.96</v>
      </c>
      <c r="D162" s="582">
        <v>6.96</v>
      </c>
      <c r="E162" s="593" t="s">
        <v>304</v>
      </c>
      <c r="F162" s="581">
        <v>0</v>
      </c>
      <c r="G162" s="582">
        <v>0</v>
      </c>
      <c r="H162" s="584">
        <v>3.5089999999999999</v>
      </c>
      <c r="I162" s="581">
        <v>12.064500000000001</v>
      </c>
      <c r="J162" s="582">
        <v>12.064500000000001</v>
      </c>
      <c r="K162" s="591" t="s">
        <v>298</v>
      </c>
    </row>
    <row r="163" spans="1:11" ht="14.4" customHeight="1" thickBot="1" x14ac:dyDescent="0.35">
      <c r="A163" s="603" t="s">
        <v>453</v>
      </c>
      <c r="B163" s="581">
        <v>4.9406564584124654E-324</v>
      </c>
      <c r="C163" s="581">
        <v>4.9406564584124654E-324</v>
      </c>
      <c r="D163" s="582">
        <v>0</v>
      </c>
      <c r="E163" s="583">
        <v>1</v>
      </c>
      <c r="F163" s="581">
        <v>4.9406564584124654E-324</v>
      </c>
      <c r="G163" s="582">
        <v>0</v>
      </c>
      <c r="H163" s="584">
        <v>4.9406564584124654E-324</v>
      </c>
      <c r="I163" s="581">
        <v>6.2</v>
      </c>
      <c r="J163" s="582">
        <v>6.2</v>
      </c>
      <c r="K163" s="591" t="s">
        <v>304</v>
      </c>
    </row>
    <row r="164" spans="1:11" ht="14.4" customHeight="1" thickBot="1" x14ac:dyDescent="0.35">
      <c r="A164" s="602" t="s">
        <v>454</v>
      </c>
      <c r="B164" s="586">
        <v>4.9406564584124654E-324</v>
      </c>
      <c r="C164" s="586">
        <v>4.9406564584124654E-324</v>
      </c>
      <c r="D164" s="587">
        <v>0</v>
      </c>
      <c r="E164" s="588">
        <v>1</v>
      </c>
      <c r="F164" s="586">
        <v>4.9406564584124654E-324</v>
      </c>
      <c r="G164" s="587">
        <v>0</v>
      </c>
      <c r="H164" s="589">
        <v>4.9406564584124654E-324</v>
      </c>
      <c r="I164" s="586">
        <v>12.129</v>
      </c>
      <c r="J164" s="587">
        <v>12.129</v>
      </c>
      <c r="K164" s="590" t="s">
        <v>304</v>
      </c>
    </row>
    <row r="165" spans="1:11" ht="14.4" customHeight="1" thickBot="1" x14ac:dyDescent="0.35">
      <c r="A165" s="603" t="s">
        <v>455</v>
      </c>
      <c r="B165" s="581">
        <v>4.9406564584124654E-324</v>
      </c>
      <c r="C165" s="581">
        <v>4.9406564584124654E-324</v>
      </c>
      <c r="D165" s="582">
        <v>0</v>
      </c>
      <c r="E165" s="583">
        <v>1</v>
      </c>
      <c r="F165" s="581">
        <v>4.9406564584124654E-324</v>
      </c>
      <c r="G165" s="582">
        <v>0</v>
      </c>
      <c r="H165" s="584">
        <v>4.9406564584124654E-324</v>
      </c>
      <c r="I165" s="581">
        <v>12.129</v>
      </c>
      <c r="J165" s="582">
        <v>12.129</v>
      </c>
      <c r="K165" s="591" t="s">
        <v>304</v>
      </c>
    </row>
    <row r="166" spans="1:11" ht="14.4" customHeight="1" thickBot="1" x14ac:dyDescent="0.35">
      <c r="A166" s="602" t="s">
        <v>456</v>
      </c>
      <c r="B166" s="586">
        <v>4.9406564584124654E-324</v>
      </c>
      <c r="C166" s="586">
        <v>3.552</v>
      </c>
      <c r="D166" s="587">
        <v>3.552</v>
      </c>
      <c r="E166" s="594" t="s">
        <v>304</v>
      </c>
      <c r="F166" s="586">
        <v>0</v>
      </c>
      <c r="G166" s="587">
        <v>0</v>
      </c>
      <c r="H166" s="589">
        <v>4.9406564584124654E-324</v>
      </c>
      <c r="I166" s="586">
        <v>4.4465908125712189E-323</v>
      </c>
      <c r="J166" s="587">
        <v>4.4465908125712189E-323</v>
      </c>
      <c r="K166" s="590" t="s">
        <v>298</v>
      </c>
    </row>
    <row r="167" spans="1:11" ht="14.4" customHeight="1" thickBot="1" x14ac:dyDescent="0.35">
      <c r="A167" s="603" t="s">
        <v>457</v>
      </c>
      <c r="B167" s="581">
        <v>4.9406564584124654E-324</v>
      </c>
      <c r="C167" s="581">
        <v>3.552</v>
      </c>
      <c r="D167" s="582">
        <v>3.552</v>
      </c>
      <c r="E167" s="593" t="s">
        <v>304</v>
      </c>
      <c r="F167" s="581">
        <v>0</v>
      </c>
      <c r="G167" s="582">
        <v>0</v>
      </c>
      <c r="H167" s="584">
        <v>4.9406564584124654E-324</v>
      </c>
      <c r="I167" s="581">
        <v>4.4465908125712189E-323</v>
      </c>
      <c r="J167" s="582">
        <v>4.4465908125712189E-323</v>
      </c>
      <c r="K167" s="591" t="s">
        <v>298</v>
      </c>
    </row>
    <row r="168" spans="1:11" ht="14.4" customHeight="1" thickBot="1" x14ac:dyDescent="0.35">
      <c r="A168" s="602" t="s">
        <v>458</v>
      </c>
      <c r="B168" s="586">
        <v>4.9406564584124654E-324</v>
      </c>
      <c r="C168" s="586">
        <v>4.9406564584124654E-324</v>
      </c>
      <c r="D168" s="587">
        <v>0</v>
      </c>
      <c r="E168" s="588">
        <v>1</v>
      </c>
      <c r="F168" s="586">
        <v>4.9406564584124654E-324</v>
      </c>
      <c r="G168" s="587">
        <v>0</v>
      </c>
      <c r="H168" s="589">
        <v>4.9406564584124654E-324</v>
      </c>
      <c r="I168" s="586">
        <v>87.87115</v>
      </c>
      <c r="J168" s="587">
        <v>87.87115</v>
      </c>
      <c r="K168" s="590" t="s">
        <v>304</v>
      </c>
    </row>
    <row r="169" spans="1:11" ht="14.4" customHeight="1" thickBot="1" x14ac:dyDescent="0.35">
      <c r="A169" s="603" t="s">
        <v>459</v>
      </c>
      <c r="B169" s="581">
        <v>4.9406564584124654E-324</v>
      </c>
      <c r="C169" s="581">
        <v>4.9406564584124654E-324</v>
      </c>
      <c r="D169" s="582">
        <v>0</v>
      </c>
      <c r="E169" s="583">
        <v>1</v>
      </c>
      <c r="F169" s="581">
        <v>4.9406564584124654E-324</v>
      </c>
      <c r="G169" s="582">
        <v>0</v>
      </c>
      <c r="H169" s="584">
        <v>4.9406564584124654E-324</v>
      </c>
      <c r="I169" s="581">
        <v>49.991149999999998</v>
      </c>
      <c r="J169" s="582">
        <v>49.991149999999998</v>
      </c>
      <c r="K169" s="591" t="s">
        <v>304</v>
      </c>
    </row>
    <row r="170" spans="1:11" ht="14.4" customHeight="1" thickBot="1" x14ac:dyDescent="0.35">
      <c r="A170" s="603" t="s">
        <v>460</v>
      </c>
      <c r="B170" s="581">
        <v>4.9406564584124654E-324</v>
      </c>
      <c r="C170" s="581">
        <v>4.9406564584124654E-324</v>
      </c>
      <c r="D170" s="582">
        <v>0</v>
      </c>
      <c r="E170" s="583">
        <v>1</v>
      </c>
      <c r="F170" s="581">
        <v>4.9406564584124654E-324</v>
      </c>
      <c r="G170" s="582">
        <v>0</v>
      </c>
      <c r="H170" s="584">
        <v>4.9406564584124654E-324</v>
      </c>
      <c r="I170" s="581">
        <v>37.880000000000003</v>
      </c>
      <c r="J170" s="582">
        <v>37.880000000000003</v>
      </c>
      <c r="K170" s="591" t="s">
        <v>304</v>
      </c>
    </row>
    <row r="171" spans="1:11" ht="14.4" customHeight="1" thickBot="1" x14ac:dyDescent="0.35">
      <c r="A171" s="600" t="s">
        <v>461</v>
      </c>
      <c r="B171" s="581">
        <v>4.9406564584124654E-324</v>
      </c>
      <c r="C171" s="581">
        <v>16.489909999999998</v>
      </c>
      <c r="D171" s="582">
        <v>16.489909999999998</v>
      </c>
      <c r="E171" s="593" t="s">
        <v>304</v>
      </c>
      <c r="F171" s="581">
        <v>0</v>
      </c>
      <c r="G171" s="582">
        <v>0</v>
      </c>
      <c r="H171" s="584">
        <v>4.9406564584124654E-324</v>
      </c>
      <c r="I171" s="581">
        <v>0.54418999999999995</v>
      </c>
      <c r="J171" s="582">
        <v>0.54418999999999995</v>
      </c>
      <c r="K171" s="591" t="s">
        <v>298</v>
      </c>
    </row>
    <row r="172" spans="1:11" ht="14.4" customHeight="1" thickBot="1" x14ac:dyDescent="0.35">
      <c r="A172" s="601" t="s">
        <v>462</v>
      </c>
      <c r="B172" s="581">
        <v>4.9406564584124654E-324</v>
      </c>
      <c r="C172" s="581">
        <v>16.489909999999998</v>
      </c>
      <c r="D172" s="582">
        <v>16.489909999999998</v>
      </c>
      <c r="E172" s="593" t="s">
        <v>304</v>
      </c>
      <c r="F172" s="581">
        <v>0</v>
      </c>
      <c r="G172" s="582">
        <v>0</v>
      </c>
      <c r="H172" s="584">
        <v>4.9406564584124654E-324</v>
      </c>
      <c r="I172" s="581">
        <v>0.54418999999999995</v>
      </c>
      <c r="J172" s="582">
        <v>0.54418999999999995</v>
      </c>
      <c r="K172" s="591" t="s">
        <v>298</v>
      </c>
    </row>
    <row r="173" spans="1:11" ht="14.4" customHeight="1" thickBot="1" x14ac:dyDescent="0.35">
      <c r="A173" s="602" t="s">
        <v>463</v>
      </c>
      <c r="B173" s="586">
        <v>4.9406564584124654E-324</v>
      </c>
      <c r="C173" s="586">
        <v>16.489909999999998</v>
      </c>
      <c r="D173" s="587">
        <v>16.489909999999998</v>
      </c>
      <c r="E173" s="594" t="s">
        <v>304</v>
      </c>
      <c r="F173" s="586">
        <v>0</v>
      </c>
      <c r="G173" s="587">
        <v>0</v>
      </c>
      <c r="H173" s="589">
        <v>4.9406564584124654E-324</v>
      </c>
      <c r="I173" s="586">
        <v>0.54418999999999995</v>
      </c>
      <c r="J173" s="587">
        <v>0.54418999999999995</v>
      </c>
      <c r="K173" s="590" t="s">
        <v>298</v>
      </c>
    </row>
    <row r="174" spans="1:11" ht="14.4" customHeight="1" thickBot="1" x14ac:dyDescent="0.35">
      <c r="A174" s="603" t="s">
        <v>464</v>
      </c>
      <c r="B174" s="581">
        <v>4.9406564584124654E-324</v>
      </c>
      <c r="C174" s="581">
        <v>16.489909999999998</v>
      </c>
      <c r="D174" s="582">
        <v>16.489909999999998</v>
      </c>
      <c r="E174" s="593" t="s">
        <v>304</v>
      </c>
      <c r="F174" s="581">
        <v>0</v>
      </c>
      <c r="G174" s="582">
        <v>0</v>
      </c>
      <c r="H174" s="584">
        <v>4.9406564584124654E-324</v>
      </c>
      <c r="I174" s="581">
        <v>0.54418999999999995</v>
      </c>
      <c r="J174" s="582">
        <v>0.54418999999999995</v>
      </c>
      <c r="K174" s="591" t="s">
        <v>298</v>
      </c>
    </row>
    <row r="175" spans="1:11" ht="14.4" customHeight="1" thickBot="1" x14ac:dyDescent="0.35">
      <c r="A175" s="599" t="s">
        <v>465</v>
      </c>
      <c r="B175" s="581">
        <v>170829.75792509201</v>
      </c>
      <c r="C175" s="581">
        <v>144530.85534631301</v>
      </c>
      <c r="D175" s="582">
        <v>-26298.9025787789</v>
      </c>
      <c r="E175" s="583">
        <v>0.84605198240500001</v>
      </c>
      <c r="F175" s="581">
        <v>138136.13032957399</v>
      </c>
      <c r="G175" s="582">
        <v>103602.097747181</v>
      </c>
      <c r="H175" s="584">
        <v>9306.2165999999997</v>
      </c>
      <c r="I175" s="581">
        <v>97754.50937</v>
      </c>
      <c r="J175" s="582">
        <v>-5847.5883771807003</v>
      </c>
      <c r="K175" s="585">
        <v>0.70766792972100001</v>
      </c>
    </row>
    <row r="176" spans="1:11" ht="14.4" customHeight="1" thickBot="1" x14ac:dyDescent="0.35">
      <c r="A176" s="600" t="s">
        <v>466</v>
      </c>
      <c r="B176" s="581">
        <v>169515.792458752</v>
      </c>
      <c r="C176" s="581">
        <v>142108.635990234</v>
      </c>
      <c r="D176" s="582">
        <v>-27407.156468517998</v>
      </c>
      <c r="E176" s="583">
        <v>0.83832092531900004</v>
      </c>
      <c r="F176" s="581">
        <v>137105.40303539301</v>
      </c>
      <c r="G176" s="582">
        <v>102829.052276545</v>
      </c>
      <c r="H176" s="584">
        <v>9256.6188600000005</v>
      </c>
      <c r="I176" s="581">
        <v>96817.515419999996</v>
      </c>
      <c r="J176" s="582">
        <v>-6011.5368565450599</v>
      </c>
      <c r="K176" s="585">
        <v>0.70615390259199995</v>
      </c>
    </row>
    <row r="177" spans="1:11" ht="14.4" customHeight="1" thickBot="1" x14ac:dyDescent="0.35">
      <c r="A177" s="601" t="s">
        <v>467</v>
      </c>
      <c r="B177" s="581">
        <v>169515.792458752</v>
      </c>
      <c r="C177" s="581">
        <v>142108.635990234</v>
      </c>
      <c r="D177" s="582">
        <v>-27407.156468517998</v>
      </c>
      <c r="E177" s="583">
        <v>0.83832092531900004</v>
      </c>
      <c r="F177" s="581">
        <v>137105.40303539301</v>
      </c>
      <c r="G177" s="582">
        <v>102829.052276545</v>
      </c>
      <c r="H177" s="584">
        <v>9256.6188600000005</v>
      </c>
      <c r="I177" s="581">
        <v>96817.515419999996</v>
      </c>
      <c r="J177" s="582">
        <v>-6011.5368565450599</v>
      </c>
      <c r="K177" s="585">
        <v>0.70615390259199995</v>
      </c>
    </row>
    <row r="178" spans="1:11" ht="14.4" customHeight="1" thickBot="1" x14ac:dyDescent="0.35">
      <c r="A178" s="602" t="s">
        <v>468</v>
      </c>
      <c r="B178" s="586">
        <v>4.782570277864</v>
      </c>
      <c r="C178" s="586">
        <v>5.5037094683910004</v>
      </c>
      <c r="D178" s="587">
        <v>0.72113919052599995</v>
      </c>
      <c r="E178" s="588">
        <v>1.1507848601540001</v>
      </c>
      <c r="F178" s="586">
        <v>6.192424983635</v>
      </c>
      <c r="G178" s="587">
        <v>4.6443187377259996</v>
      </c>
      <c r="H178" s="589">
        <v>0.23100000000000001</v>
      </c>
      <c r="I178" s="586">
        <v>2.7214</v>
      </c>
      <c r="J178" s="587">
        <v>-1.922918737726</v>
      </c>
      <c r="K178" s="592">
        <v>0.439472421093</v>
      </c>
    </row>
    <row r="179" spans="1:11" ht="14.4" customHeight="1" thickBot="1" x14ac:dyDescent="0.35">
      <c r="A179" s="603" t="s">
        <v>469</v>
      </c>
      <c r="B179" s="581">
        <v>4.9406564584124654E-324</v>
      </c>
      <c r="C179" s="581">
        <v>0.69876993601199999</v>
      </c>
      <c r="D179" s="582">
        <v>0.69876993601199999</v>
      </c>
      <c r="E179" s="593" t="s">
        <v>304</v>
      </c>
      <c r="F179" s="581">
        <v>0.71476243684499996</v>
      </c>
      <c r="G179" s="582">
        <v>0.53607182763299999</v>
      </c>
      <c r="H179" s="584">
        <v>4.9406564584124654E-324</v>
      </c>
      <c r="I179" s="581">
        <v>5.2900000000000003E-2</v>
      </c>
      <c r="J179" s="582">
        <v>-0.48317182763299998</v>
      </c>
      <c r="K179" s="585">
        <v>7.4010604465000004E-2</v>
      </c>
    </row>
    <row r="180" spans="1:11" ht="14.4" customHeight="1" thickBot="1" x14ac:dyDescent="0.35">
      <c r="A180" s="603" t="s">
        <v>470</v>
      </c>
      <c r="B180" s="581">
        <v>4.9406564584124654E-324</v>
      </c>
      <c r="C180" s="581">
        <v>0.38165993742299997</v>
      </c>
      <c r="D180" s="582">
        <v>0.38165993742299997</v>
      </c>
      <c r="E180" s="593" t="s">
        <v>304</v>
      </c>
      <c r="F180" s="581">
        <v>0.36876708870000002</v>
      </c>
      <c r="G180" s="582">
        <v>0.276575316525</v>
      </c>
      <c r="H180" s="584">
        <v>0.23100000000000001</v>
      </c>
      <c r="I180" s="581">
        <v>0.23100000000000001</v>
      </c>
      <c r="J180" s="582">
        <v>-4.5575316524999999E-2</v>
      </c>
      <c r="K180" s="585">
        <v>0.62641164864700005</v>
      </c>
    </row>
    <row r="181" spans="1:11" ht="14.4" customHeight="1" thickBot="1" x14ac:dyDescent="0.35">
      <c r="A181" s="603" t="s">
        <v>471</v>
      </c>
      <c r="B181" s="581">
        <v>4.9406564584124654E-324</v>
      </c>
      <c r="C181" s="581">
        <v>4.4232795949549999</v>
      </c>
      <c r="D181" s="582">
        <v>4.4232795949549999</v>
      </c>
      <c r="E181" s="593" t="s">
        <v>304</v>
      </c>
      <c r="F181" s="581">
        <v>5.108895458089</v>
      </c>
      <c r="G181" s="582">
        <v>3.831671593567</v>
      </c>
      <c r="H181" s="584">
        <v>4.9406564584124654E-324</v>
      </c>
      <c r="I181" s="581">
        <v>2.4375</v>
      </c>
      <c r="J181" s="582">
        <v>-1.394171593567</v>
      </c>
      <c r="K181" s="585">
        <v>0.47710899939000001</v>
      </c>
    </row>
    <row r="182" spans="1:11" ht="14.4" customHeight="1" thickBot="1" x14ac:dyDescent="0.35">
      <c r="A182" s="602" t="s">
        <v>472</v>
      </c>
      <c r="B182" s="586">
        <v>204.000011852261</v>
      </c>
      <c r="C182" s="586">
        <v>861.12259117875601</v>
      </c>
      <c r="D182" s="587">
        <v>657.12257932649402</v>
      </c>
      <c r="E182" s="588">
        <v>4.2211889271959997</v>
      </c>
      <c r="F182" s="586">
        <v>208.00290120206199</v>
      </c>
      <c r="G182" s="587">
        <v>156.002175901546</v>
      </c>
      <c r="H182" s="589">
        <v>4.9406564584124654E-324</v>
      </c>
      <c r="I182" s="586">
        <v>615.63971000000004</v>
      </c>
      <c r="J182" s="587">
        <v>459.63753409845401</v>
      </c>
      <c r="K182" s="592">
        <v>2.9597650150170001</v>
      </c>
    </row>
    <row r="183" spans="1:11" ht="14.4" customHeight="1" thickBot="1" x14ac:dyDescent="0.35">
      <c r="A183" s="603" t="s">
        <v>473</v>
      </c>
      <c r="B183" s="581">
        <v>204.000011852261</v>
      </c>
      <c r="C183" s="581">
        <v>861.12259117875601</v>
      </c>
      <c r="D183" s="582">
        <v>657.12257932649402</v>
      </c>
      <c r="E183" s="583">
        <v>4.2211889271959997</v>
      </c>
      <c r="F183" s="581">
        <v>208.00290120206199</v>
      </c>
      <c r="G183" s="582">
        <v>156.002175901546</v>
      </c>
      <c r="H183" s="584">
        <v>4.9406564584124654E-324</v>
      </c>
      <c r="I183" s="581">
        <v>615.63971000000004</v>
      </c>
      <c r="J183" s="582">
        <v>459.63753409845401</v>
      </c>
      <c r="K183" s="585">
        <v>2.9597650150170001</v>
      </c>
    </row>
    <row r="184" spans="1:11" ht="14.4" customHeight="1" thickBot="1" x14ac:dyDescent="0.35">
      <c r="A184" s="602" t="s">
        <v>474</v>
      </c>
      <c r="B184" s="586">
        <v>4.9406564584124654E-324</v>
      </c>
      <c r="C184" s="586">
        <v>166.682054736732</v>
      </c>
      <c r="D184" s="587">
        <v>166.682054736732</v>
      </c>
      <c r="E184" s="594" t="s">
        <v>304</v>
      </c>
      <c r="F184" s="586">
        <v>1059.2081517101601</v>
      </c>
      <c r="G184" s="587">
        <v>794.40611378261804</v>
      </c>
      <c r="H184" s="589">
        <v>4.9406564584124654E-324</v>
      </c>
      <c r="I184" s="586">
        <v>4.4465908125712189E-323</v>
      </c>
      <c r="J184" s="587">
        <v>-794.40611378261804</v>
      </c>
      <c r="K184" s="592">
        <v>0</v>
      </c>
    </row>
    <row r="185" spans="1:11" ht="14.4" customHeight="1" thickBot="1" x14ac:dyDescent="0.35">
      <c r="A185" s="603" t="s">
        <v>475</v>
      </c>
      <c r="B185" s="581">
        <v>4.9406564584124654E-324</v>
      </c>
      <c r="C185" s="581">
        <v>166.682054736732</v>
      </c>
      <c r="D185" s="582">
        <v>166.682054736732</v>
      </c>
      <c r="E185" s="593" t="s">
        <v>304</v>
      </c>
      <c r="F185" s="581">
        <v>1053.2083546766501</v>
      </c>
      <c r="G185" s="582">
        <v>789.90626600748396</v>
      </c>
      <c r="H185" s="584">
        <v>4.9406564584124654E-324</v>
      </c>
      <c r="I185" s="581">
        <v>4.4465908125712189E-323</v>
      </c>
      <c r="J185" s="582">
        <v>-789.90626600748396</v>
      </c>
      <c r="K185" s="585">
        <v>0</v>
      </c>
    </row>
    <row r="186" spans="1:11" ht="14.4" customHeight="1" thickBot="1" x14ac:dyDescent="0.35">
      <c r="A186" s="602" t="s">
        <v>476</v>
      </c>
      <c r="B186" s="586">
        <v>4.9406564584124654E-324</v>
      </c>
      <c r="C186" s="586">
        <v>4.9406564584124654E-324</v>
      </c>
      <c r="D186" s="587">
        <v>0</v>
      </c>
      <c r="E186" s="588">
        <v>1</v>
      </c>
      <c r="F186" s="586">
        <v>4.9406564584124654E-324</v>
      </c>
      <c r="G186" s="587">
        <v>0</v>
      </c>
      <c r="H186" s="589">
        <v>4.9406564584124654E-324</v>
      </c>
      <c r="I186" s="586">
        <v>-5.6410000000000002E-2</v>
      </c>
      <c r="J186" s="587">
        <v>-5.6410000000000002E-2</v>
      </c>
      <c r="K186" s="590" t="s">
        <v>304</v>
      </c>
    </row>
    <row r="187" spans="1:11" ht="14.4" customHeight="1" thickBot="1" x14ac:dyDescent="0.35">
      <c r="A187" s="603" t="s">
        <v>477</v>
      </c>
      <c r="B187" s="581">
        <v>4.9406564584124654E-324</v>
      </c>
      <c r="C187" s="581">
        <v>4.9406564584124654E-324</v>
      </c>
      <c r="D187" s="582">
        <v>0</v>
      </c>
      <c r="E187" s="583">
        <v>1</v>
      </c>
      <c r="F187" s="581">
        <v>4.9406564584124654E-324</v>
      </c>
      <c r="G187" s="582">
        <v>0</v>
      </c>
      <c r="H187" s="584">
        <v>4.9406564584124654E-324</v>
      </c>
      <c r="I187" s="581">
        <v>-5.6410000000000002E-2</v>
      </c>
      <c r="J187" s="582">
        <v>-5.6410000000000002E-2</v>
      </c>
      <c r="K187" s="591" t="s">
        <v>304</v>
      </c>
    </row>
    <row r="188" spans="1:11" ht="14.4" customHeight="1" thickBot="1" x14ac:dyDescent="0.35">
      <c r="A188" s="602" t="s">
        <v>478</v>
      </c>
      <c r="B188" s="586">
        <v>169307.009876622</v>
      </c>
      <c r="C188" s="586">
        <v>141292.682359931</v>
      </c>
      <c r="D188" s="587">
        <v>-28014.327516690199</v>
      </c>
      <c r="E188" s="588">
        <v>0.834535335913</v>
      </c>
      <c r="F188" s="586">
        <v>135831.999557498</v>
      </c>
      <c r="G188" s="587">
        <v>101873.999668123</v>
      </c>
      <c r="H188" s="589">
        <v>8553.9505000000008</v>
      </c>
      <c r="I188" s="586">
        <v>90421.115080000003</v>
      </c>
      <c r="J188" s="587">
        <v>-11452.884588123199</v>
      </c>
      <c r="K188" s="592">
        <v>0.66568345731900003</v>
      </c>
    </row>
    <row r="189" spans="1:11" ht="14.4" customHeight="1" thickBot="1" x14ac:dyDescent="0.35">
      <c r="A189" s="603" t="s">
        <v>479</v>
      </c>
      <c r="B189" s="581">
        <v>124311.007222385</v>
      </c>
      <c r="C189" s="581">
        <v>89561.6363314724</v>
      </c>
      <c r="D189" s="582">
        <v>-34749.370890912098</v>
      </c>
      <c r="E189" s="583">
        <v>0.72046424795800001</v>
      </c>
      <c r="F189" s="581">
        <v>81560.9997541138</v>
      </c>
      <c r="G189" s="582">
        <v>61170.749815585303</v>
      </c>
      <c r="H189" s="584">
        <v>4696.5663800000002</v>
      </c>
      <c r="I189" s="581">
        <v>53335.589769999999</v>
      </c>
      <c r="J189" s="582">
        <v>-7835.1600455853304</v>
      </c>
      <c r="K189" s="585">
        <v>0.65393496806999996</v>
      </c>
    </row>
    <row r="190" spans="1:11" ht="14.4" customHeight="1" thickBot="1" x14ac:dyDescent="0.35">
      <c r="A190" s="603" t="s">
        <v>480</v>
      </c>
      <c r="B190" s="581">
        <v>44996.002654237003</v>
      </c>
      <c r="C190" s="581">
        <v>51731.046028459001</v>
      </c>
      <c r="D190" s="582">
        <v>6735.0433742219602</v>
      </c>
      <c r="E190" s="583">
        <v>1.1496809266800001</v>
      </c>
      <c r="F190" s="581">
        <v>54270.999803383798</v>
      </c>
      <c r="G190" s="582">
        <v>40703.249852537898</v>
      </c>
      <c r="H190" s="584">
        <v>3857.3841200000002</v>
      </c>
      <c r="I190" s="581">
        <v>37085.525309999997</v>
      </c>
      <c r="J190" s="582">
        <v>-3617.7245425378601</v>
      </c>
      <c r="K190" s="585">
        <v>0.68333963708699996</v>
      </c>
    </row>
    <row r="191" spans="1:11" ht="14.4" customHeight="1" thickBot="1" x14ac:dyDescent="0.35">
      <c r="A191" s="602" t="s">
        <v>481</v>
      </c>
      <c r="B191" s="586">
        <v>4.9406564584124654E-324</v>
      </c>
      <c r="C191" s="586">
        <v>-217.35472508157901</v>
      </c>
      <c r="D191" s="587">
        <v>-217.35472508157901</v>
      </c>
      <c r="E191" s="594" t="s">
        <v>304</v>
      </c>
      <c r="F191" s="586">
        <v>0</v>
      </c>
      <c r="G191" s="587">
        <v>0</v>
      </c>
      <c r="H191" s="589">
        <v>702.43736000000001</v>
      </c>
      <c r="I191" s="586">
        <v>5778.0956399999995</v>
      </c>
      <c r="J191" s="587">
        <v>5778.0956399999995</v>
      </c>
      <c r="K191" s="590" t="s">
        <v>298</v>
      </c>
    </row>
    <row r="192" spans="1:11" ht="14.4" customHeight="1" thickBot="1" x14ac:dyDescent="0.35">
      <c r="A192" s="603" t="s">
        <v>482</v>
      </c>
      <c r="B192" s="581">
        <v>4.9406564584124654E-324</v>
      </c>
      <c r="C192" s="581">
        <v>4.9406564584124654E-324</v>
      </c>
      <c r="D192" s="582">
        <v>0</v>
      </c>
      <c r="E192" s="583">
        <v>1</v>
      </c>
      <c r="F192" s="581">
        <v>4.9406564584124654E-324</v>
      </c>
      <c r="G192" s="582">
        <v>0</v>
      </c>
      <c r="H192" s="584">
        <v>4.9406564584124654E-324</v>
      </c>
      <c r="I192" s="581">
        <v>4282.7704000000003</v>
      </c>
      <c r="J192" s="582">
        <v>4282.7704000000003</v>
      </c>
      <c r="K192" s="591" t="s">
        <v>304</v>
      </c>
    </row>
    <row r="193" spans="1:11" ht="14.4" customHeight="1" thickBot="1" x14ac:dyDescent="0.35">
      <c r="A193" s="603" t="s">
        <v>483</v>
      </c>
      <c r="B193" s="581">
        <v>4.9406564584124654E-324</v>
      </c>
      <c r="C193" s="581">
        <v>-217.35472508157901</v>
      </c>
      <c r="D193" s="582">
        <v>-217.35472508157901</v>
      </c>
      <c r="E193" s="593" t="s">
        <v>304</v>
      </c>
      <c r="F193" s="581">
        <v>0</v>
      </c>
      <c r="G193" s="582">
        <v>0</v>
      </c>
      <c r="H193" s="584">
        <v>702.43736000000001</v>
      </c>
      <c r="I193" s="581">
        <v>1495.3252399999999</v>
      </c>
      <c r="J193" s="582">
        <v>1495.3252399999999</v>
      </c>
      <c r="K193" s="591" t="s">
        <v>298</v>
      </c>
    </row>
    <row r="194" spans="1:11" ht="14.4" customHeight="1" thickBot="1" x14ac:dyDescent="0.35">
      <c r="A194" s="600" t="s">
        <v>484</v>
      </c>
      <c r="B194" s="581">
        <v>1313.9654663404999</v>
      </c>
      <c r="C194" s="581">
        <v>2422.21935607962</v>
      </c>
      <c r="D194" s="582">
        <v>1108.25388973913</v>
      </c>
      <c r="E194" s="583">
        <v>1.843442174188</v>
      </c>
      <c r="F194" s="581">
        <v>1030.7272941808201</v>
      </c>
      <c r="G194" s="582">
        <v>773.04547063561495</v>
      </c>
      <c r="H194" s="584">
        <v>49.597740000000002</v>
      </c>
      <c r="I194" s="581">
        <v>936.99395000000004</v>
      </c>
      <c r="J194" s="582">
        <v>163.94847936438501</v>
      </c>
      <c r="K194" s="585">
        <v>0.90906096626099997</v>
      </c>
    </row>
    <row r="195" spans="1:11" ht="14.4" customHeight="1" thickBot="1" x14ac:dyDescent="0.35">
      <c r="A195" s="601" t="s">
        <v>485</v>
      </c>
      <c r="B195" s="581">
        <v>4.9406564584124654E-324</v>
      </c>
      <c r="C195" s="581">
        <v>4.9406564584124654E-324</v>
      </c>
      <c r="D195" s="582">
        <v>0</v>
      </c>
      <c r="E195" s="583">
        <v>1</v>
      </c>
      <c r="F195" s="581">
        <v>4.9406564584124654E-324</v>
      </c>
      <c r="G195" s="582">
        <v>0</v>
      </c>
      <c r="H195" s="584">
        <v>4.9406564584124654E-324</v>
      </c>
      <c r="I195" s="581">
        <v>86.720299999999995</v>
      </c>
      <c r="J195" s="582">
        <v>86.720299999999995</v>
      </c>
      <c r="K195" s="591" t="s">
        <v>304</v>
      </c>
    </row>
    <row r="196" spans="1:11" ht="14.4" customHeight="1" thickBot="1" x14ac:dyDescent="0.35">
      <c r="A196" s="602" t="s">
        <v>486</v>
      </c>
      <c r="B196" s="586">
        <v>4.9406564584124654E-324</v>
      </c>
      <c r="C196" s="586">
        <v>4.9406564584124654E-324</v>
      </c>
      <c r="D196" s="587">
        <v>0</v>
      </c>
      <c r="E196" s="588">
        <v>1</v>
      </c>
      <c r="F196" s="586">
        <v>4.9406564584124654E-324</v>
      </c>
      <c r="G196" s="587">
        <v>0</v>
      </c>
      <c r="H196" s="589">
        <v>4.9406564584124654E-324</v>
      </c>
      <c r="I196" s="586">
        <v>86.720299999999995</v>
      </c>
      <c r="J196" s="587">
        <v>86.720299999999995</v>
      </c>
      <c r="K196" s="590" t="s">
        <v>304</v>
      </c>
    </row>
    <row r="197" spans="1:11" ht="14.4" customHeight="1" thickBot="1" x14ac:dyDescent="0.35">
      <c r="A197" s="603" t="s">
        <v>487</v>
      </c>
      <c r="B197" s="581">
        <v>4.9406564584124654E-324</v>
      </c>
      <c r="C197" s="581">
        <v>4.9406564584124654E-324</v>
      </c>
      <c r="D197" s="582">
        <v>0</v>
      </c>
      <c r="E197" s="583">
        <v>1</v>
      </c>
      <c r="F197" s="581">
        <v>4.9406564584124654E-324</v>
      </c>
      <c r="G197" s="582">
        <v>0</v>
      </c>
      <c r="H197" s="584">
        <v>4.9406564584124654E-324</v>
      </c>
      <c r="I197" s="581">
        <v>86.720299999999995</v>
      </c>
      <c r="J197" s="582">
        <v>86.720299999999995</v>
      </c>
      <c r="K197" s="591" t="s">
        <v>304</v>
      </c>
    </row>
    <row r="198" spans="1:11" ht="14.4" customHeight="1" thickBot="1" x14ac:dyDescent="0.35">
      <c r="A198" s="601" t="s">
        <v>488</v>
      </c>
      <c r="B198" s="581">
        <v>1304.00011576152</v>
      </c>
      <c r="C198" s="581">
        <v>816.979725498123</v>
      </c>
      <c r="D198" s="582">
        <v>-487.02039026339202</v>
      </c>
      <c r="E198" s="583">
        <v>0.62651813878100004</v>
      </c>
      <c r="F198" s="581">
        <v>1028.1542546329299</v>
      </c>
      <c r="G198" s="582">
        <v>771.11569097469999</v>
      </c>
      <c r="H198" s="584">
        <v>49.597740000000002</v>
      </c>
      <c r="I198" s="581">
        <v>612.64940000000001</v>
      </c>
      <c r="J198" s="582">
        <v>-158.4662909747</v>
      </c>
      <c r="K198" s="585">
        <v>0.59587303873800002</v>
      </c>
    </row>
    <row r="199" spans="1:11" ht="14.4" customHeight="1" thickBot="1" x14ac:dyDescent="0.35">
      <c r="A199" s="602" t="s">
        <v>489</v>
      </c>
      <c r="B199" s="586">
        <v>4.9406564584124654E-324</v>
      </c>
      <c r="C199" s="586">
        <v>20.5</v>
      </c>
      <c r="D199" s="587">
        <v>20.5</v>
      </c>
      <c r="E199" s="594" t="s">
        <v>304</v>
      </c>
      <c r="F199" s="586">
        <v>0</v>
      </c>
      <c r="G199" s="587">
        <v>0</v>
      </c>
      <c r="H199" s="589">
        <v>4.9406564584124654E-324</v>
      </c>
      <c r="I199" s="586">
        <v>4.4465908125712189E-323</v>
      </c>
      <c r="J199" s="587">
        <v>4.4465908125712189E-323</v>
      </c>
      <c r="K199" s="590" t="s">
        <v>298</v>
      </c>
    </row>
    <row r="200" spans="1:11" ht="14.4" customHeight="1" thickBot="1" x14ac:dyDescent="0.35">
      <c r="A200" s="603" t="s">
        <v>490</v>
      </c>
      <c r="B200" s="581">
        <v>4.9406564584124654E-324</v>
      </c>
      <c r="C200" s="581">
        <v>20.5</v>
      </c>
      <c r="D200" s="582">
        <v>20.5</v>
      </c>
      <c r="E200" s="593" t="s">
        <v>304</v>
      </c>
      <c r="F200" s="581">
        <v>0</v>
      </c>
      <c r="G200" s="582">
        <v>0</v>
      </c>
      <c r="H200" s="584">
        <v>4.9406564584124654E-324</v>
      </c>
      <c r="I200" s="581">
        <v>4.4465908125712189E-323</v>
      </c>
      <c r="J200" s="582">
        <v>4.4465908125712189E-323</v>
      </c>
      <c r="K200" s="591" t="s">
        <v>298</v>
      </c>
    </row>
    <row r="201" spans="1:11" ht="14.4" customHeight="1" thickBot="1" x14ac:dyDescent="0.35">
      <c r="A201" s="602" t="s">
        <v>491</v>
      </c>
      <c r="B201" s="586">
        <v>1304.00011576152</v>
      </c>
      <c r="C201" s="586">
        <v>796.479725498123</v>
      </c>
      <c r="D201" s="587">
        <v>-507.52039026339202</v>
      </c>
      <c r="E201" s="588">
        <v>0.61079728128099997</v>
      </c>
      <c r="F201" s="586">
        <v>1028.1542546329299</v>
      </c>
      <c r="G201" s="587">
        <v>771.11569097469999</v>
      </c>
      <c r="H201" s="589">
        <v>49.597740000000002</v>
      </c>
      <c r="I201" s="586">
        <v>612.64940000000001</v>
      </c>
      <c r="J201" s="587">
        <v>-158.4662909747</v>
      </c>
      <c r="K201" s="592">
        <v>0.59587303873800002</v>
      </c>
    </row>
    <row r="202" spans="1:11" ht="14.4" customHeight="1" thickBot="1" x14ac:dyDescent="0.35">
      <c r="A202" s="603" t="s">
        <v>492</v>
      </c>
      <c r="B202" s="581">
        <v>1304.00011576152</v>
      </c>
      <c r="C202" s="581">
        <v>-421.89497922681102</v>
      </c>
      <c r="D202" s="582">
        <v>-1725.8950949883299</v>
      </c>
      <c r="E202" s="583">
        <v>-0.32353906577699998</v>
      </c>
      <c r="F202" s="581">
        <v>1028.1542546329299</v>
      </c>
      <c r="G202" s="582">
        <v>771.11569097469999</v>
      </c>
      <c r="H202" s="584">
        <v>4.9406564584124654E-324</v>
      </c>
      <c r="I202" s="581">
        <v>4.4465908125712189E-323</v>
      </c>
      <c r="J202" s="582">
        <v>-771.11569097469999</v>
      </c>
      <c r="K202" s="585">
        <v>0</v>
      </c>
    </row>
    <row r="203" spans="1:11" ht="14.4" customHeight="1" thickBot="1" x14ac:dyDescent="0.35">
      <c r="A203" s="603" t="s">
        <v>493</v>
      </c>
      <c r="B203" s="581">
        <v>4.9406564584124654E-324</v>
      </c>
      <c r="C203" s="581">
        <v>867.92958335856497</v>
      </c>
      <c r="D203" s="582">
        <v>867.92958335856497</v>
      </c>
      <c r="E203" s="593" t="s">
        <v>304</v>
      </c>
      <c r="F203" s="581">
        <v>0</v>
      </c>
      <c r="G203" s="582">
        <v>0</v>
      </c>
      <c r="H203" s="584">
        <v>40.599640000000001</v>
      </c>
      <c r="I203" s="581">
        <v>452.23218000000003</v>
      </c>
      <c r="J203" s="582">
        <v>452.23218000000003</v>
      </c>
      <c r="K203" s="591" t="s">
        <v>298</v>
      </c>
    </row>
    <row r="204" spans="1:11" ht="14.4" customHeight="1" thickBot="1" x14ac:dyDescent="0.35">
      <c r="A204" s="603" t="s">
        <v>494</v>
      </c>
      <c r="B204" s="581">
        <v>4.9406564584124654E-324</v>
      </c>
      <c r="C204" s="581">
        <v>12.023998898947999</v>
      </c>
      <c r="D204" s="582">
        <v>12.023998898947999</v>
      </c>
      <c r="E204" s="593" t="s">
        <v>304</v>
      </c>
      <c r="F204" s="581">
        <v>0</v>
      </c>
      <c r="G204" s="582">
        <v>0</v>
      </c>
      <c r="H204" s="584">
        <v>4.9406564584124654E-324</v>
      </c>
      <c r="I204" s="581">
        <v>4.4465908125712189E-323</v>
      </c>
      <c r="J204" s="582">
        <v>4.4465908125712189E-323</v>
      </c>
      <c r="K204" s="591" t="s">
        <v>298</v>
      </c>
    </row>
    <row r="205" spans="1:11" ht="14.4" customHeight="1" thickBot="1" x14ac:dyDescent="0.35">
      <c r="A205" s="603" t="s">
        <v>495</v>
      </c>
      <c r="B205" s="581">
        <v>4.9406564584124654E-324</v>
      </c>
      <c r="C205" s="581">
        <v>47.658995635810001</v>
      </c>
      <c r="D205" s="582">
        <v>47.658995635810001</v>
      </c>
      <c r="E205" s="593" t="s">
        <v>304</v>
      </c>
      <c r="F205" s="581">
        <v>0</v>
      </c>
      <c r="G205" s="582">
        <v>0</v>
      </c>
      <c r="H205" s="584">
        <v>4.9406564584124654E-324</v>
      </c>
      <c r="I205" s="581">
        <v>4.7018000000000004</v>
      </c>
      <c r="J205" s="582">
        <v>4.7018000000000004</v>
      </c>
      <c r="K205" s="591" t="s">
        <v>298</v>
      </c>
    </row>
    <row r="206" spans="1:11" ht="14.4" customHeight="1" thickBot="1" x14ac:dyDescent="0.35">
      <c r="A206" s="603" t="s">
        <v>496</v>
      </c>
      <c r="B206" s="581">
        <v>4.9406564584124654E-324</v>
      </c>
      <c r="C206" s="581">
        <v>200.693373985698</v>
      </c>
      <c r="D206" s="582">
        <v>200.693373985698</v>
      </c>
      <c r="E206" s="593" t="s">
        <v>304</v>
      </c>
      <c r="F206" s="581">
        <v>0</v>
      </c>
      <c r="G206" s="582">
        <v>0</v>
      </c>
      <c r="H206" s="584">
        <v>1.8875999999999999</v>
      </c>
      <c r="I206" s="581">
        <v>102.55874</v>
      </c>
      <c r="J206" s="582">
        <v>102.55874</v>
      </c>
      <c r="K206" s="591" t="s">
        <v>298</v>
      </c>
    </row>
    <row r="207" spans="1:11" ht="14.4" customHeight="1" thickBot="1" x14ac:dyDescent="0.35">
      <c r="A207" s="603" t="s">
        <v>497</v>
      </c>
      <c r="B207" s="581">
        <v>4.9406564584124654E-324</v>
      </c>
      <c r="C207" s="581">
        <v>90.068752845909998</v>
      </c>
      <c r="D207" s="582">
        <v>90.068752845909998</v>
      </c>
      <c r="E207" s="593" t="s">
        <v>304</v>
      </c>
      <c r="F207" s="581">
        <v>0</v>
      </c>
      <c r="G207" s="582">
        <v>0</v>
      </c>
      <c r="H207" s="584">
        <v>7.1105</v>
      </c>
      <c r="I207" s="581">
        <v>53.156680000000001</v>
      </c>
      <c r="J207" s="582">
        <v>53.156680000000001</v>
      </c>
      <c r="K207" s="591" t="s">
        <v>298</v>
      </c>
    </row>
    <row r="208" spans="1:11" ht="14.4" customHeight="1" thickBot="1" x14ac:dyDescent="0.35">
      <c r="A208" s="605" t="s">
        <v>498</v>
      </c>
      <c r="B208" s="586">
        <v>9.9653505789800008</v>
      </c>
      <c r="C208" s="586">
        <v>1605.2396305815</v>
      </c>
      <c r="D208" s="587">
        <v>1595.2742800025201</v>
      </c>
      <c r="E208" s="588">
        <v>161.082103219473</v>
      </c>
      <c r="F208" s="586">
        <v>2.5730395478869998</v>
      </c>
      <c r="G208" s="587">
        <v>1.929779660915</v>
      </c>
      <c r="H208" s="589">
        <v>4.9406564584124654E-324</v>
      </c>
      <c r="I208" s="586">
        <v>237.62424999999999</v>
      </c>
      <c r="J208" s="587">
        <v>235.694470339085</v>
      </c>
      <c r="K208" s="592">
        <v>92.351573140460999</v>
      </c>
    </row>
    <row r="209" spans="1:11" ht="14.4" customHeight="1" thickBot="1" x14ac:dyDescent="0.35">
      <c r="A209" s="602" t="s">
        <v>499</v>
      </c>
      <c r="B209" s="586">
        <v>4.9406564584124654E-324</v>
      </c>
      <c r="C209" s="586">
        <v>-3.170999709627</v>
      </c>
      <c r="D209" s="587">
        <v>-3.170999709627</v>
      </c>
      <c r="E209" s="594" t="s">
        <v>304</v>
      </c>
      <c r="F209" s="586">
        <v>0</v>
      </c>
      <c r="G209" s="587">
        <v>0</v>
      </c>
      <c r="H209" s="589">
        <v>4.9406564584124654E-324</v>
      </c>
      <c r="I209" s="586">
        <v>4.4465908125712189E-323</v>
      </c>
      <c r="J209" s="587">
        <v>4.4465908125712189E-323</v>
      </c>
      <c r="K209" s="590" t="s">
        <v>298</v>
      </c>
    </row>
    <row r="210" spans="1:11" ht="14.4" customHeight="1" thickBot="1" x14ac:dyDescent="0.35">
      <c r="A210" s="603" t="s">
        <v>500</v>
      </c>
      <c r="B210" s="581">
        <v>4.9406564584124654E-324</v>
      </c>
      <c r="C210" s="581">
        <v>-3.170999709627</v>
      </c>
      <c r="D210" s="582">
        <v>-3.170999709627</v>
      </c>
      <c r="E210" s="593" t="s">
        <v>304</v>
      </c>
      <c r="F210" s="581">
        <v>0</v>
      </c>
      <c r="G210" s="582">
        <v>0</v>
      </c>
      <c r="H210" s="584">
        <v>4.9406564584124654E-324</v>
      </c>
      <c r="I210" s="581">
        <v>4.4465908125712189E-323</v>
      </c>
      <c r="J210" s="582">
        <v>4.4465908125712189E-323</v>
      </c>
      <c r="K210" s="591" t="s">
        <v>298</v>
      </c>
    </row>
    <row r="211" spans="1:11" ht="14.4" customHeight="1" thickBot="1" x14ac:dyDescent="0.35">
      <c r="A211" s="602" t="s">
        <v>501</v>
      </c>
      <c r="B211" s="586">
        <v>4.9406564584124654E-324</v>
      </c>
      <c r="C211" s="586">
        <v>-2.0999998000000001E-4</v>
      </c>
      <c r="D211" s="587">
        <v>-2.0999998000000001E-4</v>
      </c>
      <c r="E211" s="594" t="s">
        <v>304</v>
      </c>
      <c r="F211" s="586">
        <v>0</v>
      </c>
      <c r="G211" s="587">
        <v>0</v>
      </c>
      <c r="H211" s="589">
        <v>4.9406564584124654E-324</v>
      </c>
      <c r="I211" s="586">
        <v>1.225E-2</v>
      </c>
      <c r="J211" s="587">
        <v>1.225E-2</v>
      </c>
      <c r="K211" s="590" t="s">
        <v>298</v>
      </c>
    </row>
    <row r="212" spans="1:11" ht="14.4" customHeight="1" thickBot="1" x14ac:dyDescent="0.35">
      <c r="A212" s="603" t="s">
        <v>502</v>
      </c>
      <c r="B212" s="581">
        <v>4.9406564584124654E-324</v>
      </c>
      <c r="C212" s="581">
        <v>-2.0999998000000001E-4</v>
      </c>
      <c r="D212" s="582">
        <v>-2.0999998000000001E-4</v>
      </c>
      <c r="E212" s="593" t="s">
        <v>304</v>
      </c>
      <c r="F212" s="581">
        <v>0</v>
      </c>
      <c r="G212" s="582">
        <v>0</v>
      </c>
      <c r="H212" s="584">
        <v>4.9406564584124654E-324</v>
      </c>
      <c r="I212" s="581">
        <v>1.4999999999999999E-4</v>
      </c>
      <c r="J212" s="582">
        <v>1.4999999999999999E-4</v>
      </c>
      <c r="K212" s="591" t="s">
        <v>298</v>
      </c>
    </row>
    <row r="213" spans="1:11" ht="14.4" customHeight="1" thickBot="1" x14ac:dyDescent="0.35">
      <c r="A213" s="603" t="s">
        <v>503</v>
      </c>
      <c r="B213" s="581">
        <v>4.9406564584124654E-324</v>
      </c>
      <c r="C213" s="581">
        <v>4.9406564584124654E-324</v>
      </c>
      <c r="D213" s="582">
        <v>0</v>
      </c>
      <c r="E213" s="583">
        <v>1</v>
      </c>
      <c r="F213" s="581">
        <v>4.9406564584124654E-324</v>
      </c>
      <c r="G213" s="582">
        <v>0</v>
      </c>
      <c r="H213" s="584">
        <v>4.9406564584124654E-324</v>
      </c>
      <c r="I213" s="581">
        <v>1.21E-2</v>
      </c>
      <c r="J213" s="582">
        <v>1.21E-2</v>
      </c>
      <c r="K213" s="591" t="s">
        <v>304</v>
      </c>
    </row>
    <row r="214" spans="1:11" ht="14.4" customHeight="1" thickBot="1" x14ac:dyDescent="0.35">
      <c r="A214" s="602" t="s">
        <v>504</v>
      </c>
      <c r="B214" s="586">
        <v>9.9653505789800008</v>
      </c>
      <c r="C214" s="586">
        <v>1605.9698405146301</v>
      </c>
      <c r="D214" s="587">
        <v>1596.0044899356501</v>
      </c>
      <c r="E214" s="588">
        <v>161.15537810602601</v>
      </c>
      <c r="F214" s="586">
        <v>2.5730395478869998</v>
      </c>
      <c r="G214" s="587">
        <v>1.929779660915</v>
      </c>
      <c r="H214" s="589">
        <v>4.9406564584124654E-324</v>
      </c>
      <c r="I214" s="586">
        <v>0.57599999999999996</v>
      </c>
      <c r="J214" s="587">
        <v>-1.3537796609149999</v>
      </c>
      <c r="K214" s="592">
        <v>0.223859753913</v>
      </c>
    </row>
    <row r="215" spans="1:11" ht="14.4" customHeight="1" thickBot="1" x14ac:dyDescent="0.35">
      <c r="A215" s="603" t="s">
        <v>505</v>
      </c>
      <c r="B215" s="581">
        <v>4.9406564584124654E-324</v>
      </c>
      <c r="C215" s="581">
        <v>1603.3098406757999</v>
      </c>
      <c r="D215" s="582">
        <v>1603.3098406757999</v>
      </c>
      <c r="E215" s="593" t="s">
        <v>304</v>
      </c>
      <c r="F215" s="581">
        <v>0</v>
      </c>
      <c r="G215" s="582">
        <v>0</v>
      </c>
      <c r="H215" s="584">
        <v>4.9406564584124654E-324</v>
      </c>
      <c r="I215" s="581">
        <v>4.4465908125712189E-323</v>
      </c>
      <c r="J215" s="582">
        <v>4.4465908125712189E-323</v>
      </c>
      <c r="K215" s="591" t="s">
        <v>298</v>
      </c>
    </row>
    <row r="216" spans="1:11" ht="14.4" customHeight="1" thickBot="1" x14ac:dyDescent="0.35">
      <c r="A216" s="603" t="s">
        <v>506</v>
      </c>
      <c r="B216" s="581">
        <v>4.9406564584124654E-324</v>
      </c>
      <c r="C216" s="581">
        <v>-3.9999996337E-2</v>
      </c>
      <c r="D216" s="582">
        <v>-3.9999996337E-2</v>
      </c>
      <c r="E216" s="593" t="s">
        <v>304</v>
      </c>
      <c r="F216" s="581">
        <v>0</v>
      </c>
      <c r="G216" s="582">
        <v>0</v>
      </c>
      <c r="H216" s="584">
        <v>4.9406564584124654E-324</v>
      </c>
      <c r="I216" s="581">
        <v>0.57599999999999996</v>
      </c>
      <c r="J216" s="582">
        <v>0.57599999999999996</v>
      </c>
      <c r="K216" s="591" t="s">
        <v>298</v>
      </c>
    </row>
    <row r="217" spans="1:11" ht="14.4" customHeight="1" thickBot="1" x14ac:dyDescent="0.35">
      <c r="A217" s="603" t="s">
        <v>507</v>
      </c>
      <c r="B217" s="581">
        <v>9.9653505789800008</v>
      </c>
      <c r="C217" s="581">
        <v>2.699999835171</v>
      </c>
      <c r="D217" s="582">
        <v>-7.2653507438079998</v>
      </c>
      <c r="E217" s="583">
        <v>0.27093877067</v>
      </c>
      <c r="F217" s="581">
        <v>2.5730395478869998</v>
      </c>
      <c r="G217" s="582">
        <v>1.929779660915</v>
      </c>
      <c r="H217" s="584">
        <v>4.9406564584124654E-324</v>
      </c>
      <c r="I217" s="581">
        <v>4.4465908125712189E-323</v>
      </c>
      <c r="J217" s="582">
        <v>-1.929779660915</v>
      </c>
      <c r="K217" s="585">
        <v>1.4821969375237396E-323</v>
      </c>
    </row>
    <row r="218" spans="1:11" ht="14.4" customHeight="1" thickBot="1" x14ac:dyDescent="0.35">
      <c r="A218" s="602" t="s">
        <v>508</v>
      </c>
      <c r="B218" s="586">
        <v>4.9406564584124654E-324</v>
      </c>
      <c r="C218" s="586">
        <v>2.4409997764739999</v>
      </c>
      <c r="D218" s="587">
        <v>2.4409997764739999</v>
      </c>
      <c r="E218" s="594" t="s">
        <v>304</v>
      </c>
      <c r="F218" s="586">
        <v>0</v>
      </c>
      <c r="G218" s="587">
        <v>0</v>
      </c>
      <c r="H218" s="589">
        <v>4.9406564584124654E-324</v>
      </c>
      <c r="I218" s="586">
        <v>237.036</v>
      </c>
      <c r="J218" s="587">
        <v>237.036</v>
      </c>
      <c r="K218" s="590" t="s">
        <v>298</v>
      </c>
    </row>
    <row r="219" spans="1:11" ht="14.4" customHeight="1" thickBot="1" x14ac:dyDescent="0.35">
      <c r="A219" s="603" t="s">
        <v>509</v>
      </c>
      <c r="B219" s="581">
        <v>4.9406564584124654E-324</v>
      </c>
      <c r="C219" s="581">
        <v>2.4409997764739999</v>
      </c>
      <c r="D219" s="582">
        <v>2.4409997764739999</v>
      </c>
      <c r="E219" s="593" t="s">
        <v>304</v>
      </c>
      <c r="F219" s="581">
        <v>0</v>
      </c>
      <c r="G219" s="582">
        <v>0</v>
      </c>
      <c r="H219" s="584">
        <v>4.9406564584124654E-324</v>
      </c>
      <c r="I219" s="581">
        <v>237.036</v>
      </c>
      <c r="J219" s="582">
        <v>237.036</v>
      </c>
      <c r="K219" s="591" t="s">
        <v>298</v>
      </c>
    </row>
    <row r="220" spans="1:11" ht="14.4" customHeight="1" thickBot="1" x14ac:dyDescent="0.35">
      <c r="A220" s="599" t="s">
        <v>510</v>
      </c>
      <c r="B220" s="581">
        <v>9775.9933890686607</v>
      </c>
      <c r="C220" s="581">
        <v>11675.446201630401</v>
      </c>
      <c r="D220" s="582">
        <v>1899.4528125617801</v>
      </c>
      <c r="E220" s="583">
        <v>1.1942976776850001</v>
      </c>
      <c r="F220" s="581">
        <v>10752.6530194631</v>
      </c>
      <c r="G220" s="582">
        <v>8064.4897645973597</v>
      </c>
      <c r="H220" s="584">
        <v>806.01949000000002</v>
      </c>
      <c r="I220" s="581">
        <v>7547.8142500000004</v>
      </c>
      <c r="J220" s="582">
        <v>-516.67551459736205</v>
      </c>
      <c r="K220" s="585">
        <v>0.70194902005399995</v>
      </c>
    </row>
    <row r="221" spans="1:11" ht="14.4" customHeight="1" thickBot="1" x14ac:dyDescent="0.35">
      <c r="A221" s="604" t="s">
        <v>511</v>
      </c>
      <c r="B221" s="586">
        <v>9775.9933890686607</v>
      </c>
      <c r="C221" s="586">
        <v>11675.446201630401</v>
      </c>
      <c r="D221" s="587">
        <v>1899.4528125617801</v>
      </c>
      <c r="E221" s="588">
        <v>1.1942976776850001</v>
      </c>
      <c r="F221" s="586">
        <v>10752.6530194631</v>
      </c>
      <c r="G221" s="587">
        <v>8064.4897645973597</v>
      </c>
      <c r="H221" s="589">
        <v>806.01949000000002</v>
      </c>
      <c r="I221" s="586">
        <v>7547.8142500000004</v>
      </c>
      <c r="J221" s="587">
        <v>-516.67551459736205</v>
      </c>
      <c r="K221" s="592">
        <v>0.70194902005399995</v>
      </c>
    </row>
    <row r="222" spans="1:11" ht="14.4" customHeight="1" thickBot="1" x14ac:dyDescent="0.35">
      <c r="A222" s="605" t="s">
        <v>70</v>
      </c>
      <c r="B222" s="586">
        <v>9775.9933890686607</v>
      </c>
      <c r="C222" s="586">
        <v>11675.446201630401</v>
      </c>
      <c r="D222" s="587">
        <v>1899.4528125617801</v>
      </c>
      <c r="E222" s="588">
        <v>1.1942976776850001</v>
      </c>
      <c r="F222" s="586">
        <v>10752.6530194631</v>
      </c>
      <c r="G222" s="587">
        <v>8064.4897645973597</v>
      </c>
      <c r="H222" s="589">
        <v>806.01949000000002</v>
      </c>
      <c r="I222" s="586">
        <v>7547.8142500000004</v>
      </c>
      <c r="J222" s="587">
        <v>-516.67551459736205</v>
      </c>
      <c r="K222" s="592">
        <v>0.70194902005399995</v>
      </c>
    </row>
    <row r="223" spans="1:11" ht="14.4" customHeight="1" thickBot="1" x14ac:dyDescent="0.35">
      <c r="A223" s="602" t="s">
        <v>512</v>
      </c>
      <c r="B223" s="586">
        <v>126.999872038871</v>
      </c>
      <c r="C223" s="586">
        <v>82.569894492903003</v>
      </c>
      <c r="D223" s="587">
        <v>-44.429977545966999</v>
      </c>
      <c r="E223" s="588">
        <v>0.65015730462800003</v>
      </c>
      <c r="F223" s="586">
        <v>70.999999999999005</v>
      </c>
      <c r="G223" s="587">
        <v>53.249999999998998</v>
      </c>
      <c r="H223" s="589">
        <v>7.1515500000000003</v>
      </c>
      <c r="I223" s="586">
        <v>64.172849999999997</v>
      </c>
      <c r="J223" s="587">
        <v>10.92285</v>
      </c>
      <c r="K223" s="592">
        <v>0.90384295774599999</v>
      </c>
    </row>
    <row r="224" spans="1:11" ht="14.4" customHeight="1" thickBot="1" x14ac:dyDescent="0.35">
      <c r="A224" s="603" t="s">
        <v>513</v>
      </c>
      <c r="B224" s="581">
        <v>126.999872038871</v>
      </c>
      <c r="C224" s="581">
        <v>82.569894492903003</v>
      </c>
      <c r="D224" s="582">
        <v>-44.429977545966999</v>
      </c>
      <c r="E224" s="583">
        <v>0.65015730462800003</v>
      </c>
      <c r="F224" s="581">
        <v>70.999999999999005</v>
      </c>
      <c r="G224" s="582">
        <v>53.249999999998998</v>
      </c>
      <c r="H224" s="584">
        <v>7.1515500000000003</v>
      </c>
      <c r="I224" s="581">
        <v>64.172849999999997</v>
      </c>
      <c r="J224" s="582">
        <v>10.92285</v>
      </c>
      <c r="K224" s="585">
        <v>0.90384295774599999</v>
      </c>
    </row>
    <row r="225" spans="1:11" ht="14.4" customHeight="1" thickBot="1" x14ac:dyDescent="0.35">
      <c r="A225" s="602" t="s">
        <v>514</v>
      </c>
      <c r="B225" s="586">
        <v>175.999918101047</v>
      </c>
      <c r="C225" s="586">
        <v>85.210994352089998</v>
      </c>
      <c r="D225" s="587">
        <v>-90.788923748955995</v>
      </c>
      <c r="E225" s="588">
        <v>0.48415360229400001</v>
      </c>
      <c r="F225" s="586">
        <v>167.19667146743299</v>
      </c>
      <c r="G225" s="587">
        <v>125.397503600574</v>
      </c>
      <c r="H225" s="589">
        <v>6.33</v>
      </c>
      <c r="I225" s="586">
        <v>52.058</v>
      </c>
      <c r="J225" s="587">
        <v>-73.339503600574005</v>
      </c>
      <c r="K225" s="592">
        <v>0.31135787299500001</v>
      </c>
    </row>
    <row r="226" spans="1:11" ht="14.4" customHeight="1" thickBot="1" x14ac:dyDescent="0.35">
      <c r="A226" s="603" t="s">
        <v>515</v>
      </c>
      <c r="B226" s="581">
        <v>175.999918101047</v>
      </c>
      <c r="C226" s="581">
        <v>85.210994352089998</v>
      </c>
      <c r="D226" s="582">
        <v>-90.788923748955995</v>
      </c>
      <c r="E226" s="583">
        <v>0.48415360229400001</v>
      </c>
      <c r="F226" s="581">
        <v>167.19667146743299</v>
      </c>
      <c r="G226" s="582">
        <v>125.397503600574</v>
      </c>
      <c r="H226" s="584">
        <v>6.33</v>
      </c>
      <c r="I226" s="581">
        <v>52.058</v>
      </c>
      <c r="J226" s="582">
        <v>-73.339503600574005</v>
      </c>
      <c r="K226" s="585">
        <v>0.31135787299500001</v>
      </c>
    </row>
    <row r="227" spans="1:11" ht="14.4" customHeight="1" thickBot="1" x14ac:dyDescent="0.35">
      <c r="A227" s="602" t="s">
        <v>516</v>
      </c>
      <c r="B227" s="586">
        <v>1165.99923241959</v>
      </c>
      <c r="C227" s="586">
        <v>1218.03551682283</v>
      </c>
      <c r="D227" s="587">
        <v>52.036284403240003</v>
      </c>
      <c r="E227" s="588">
        <v>1.0446280605989999</v>
      </c>
      <c r="F227" s="586">
        <v>1231.4563479958299</v>
      </c>
      <c r="G227" s="587">
        <v>923.59226099687601</v>
      </c>
      <c r="H227" s="589">
        <v>107.4457</v>
      </c>
      <c r="I227" s="586">
        <v>893.95489999999995</v>
      </c>
      <c r="J227" s="587">
        <v>-29.637360996876001</v>
      </c>
      <c r="K227" s="592">
        <v>0.72593308033600001</v>
      </c>
    </row>
    <row r="228" spans="1:11" ht="14.4" customHeight="1" thickBot="1" x14ac:dyDescent="0.35">
      <c r="A228" s="603" t="s">
        <v>517</v>
      </c>
      <c r="B228" s="581">
        <v>1165.99923241959</v>
      </c>
      <c r="C228" s="581">
        <v>1218.03551682283</v>
      </c>
      <c r="D228" s="582">
        <v>52.036284403240003</v>
      </c>
      <c r="E228" s="583">
        <v>1.0446280605989999</v>
      </c>
      <c r="F228" s="581">
        <v>1231.4563479958299</v>
      </c>
      <c r="G228" s="582">
        <v>923.59226099687601</v>
      </c>
      <c r="H228" s="584">
        <v>107.4457</v>
      </c>
      <c r="I228" s="581">
        <v>893.95489999999995</v>
      </c>
      <c r="J228" s="582">
        <v>-29.637360996876001</v>
      </c>
      <c r="K228" s="585">
        <v>0.72593308033600001</v>
      </c>
    </row>
    <row r="229" spans="1:11" ht="14.4" customHeight="1" thickBot="1" x14ac:dyDescent="0.35">
      <c r="A229" s="602" t="s">
        <v>518</v>
      </c>
      <c r="B229" s="586">
        <v>4.9406564584124654E-324</v>
      </c>
      <c r="C229" s="586">
        <v>3.5469997306600001</v>
      </c>
      <c r="D229" s="587">
        <v>3.5469997306600001</v>
      </c>
      <c r="E229" s="594" t="s">
        <v>304</v>
      </c>
      <c r="F229" s="586">
        <v>0</v>
      </c>
      <c r="G229" s="587">
        <v>0</v>
      </c>
      <c r="H229" s="589">
        <v>0.19</v>
      </c>
      <c r="I229" s="586">
        <v>3.1680000000000001</v>
      </c>
      <c r="J229" s="587">
        <v>3.1680000000000001</v>
      </c>
      <c r="K229" s="590" t="s">
        <v>298</v>
      </c>
    </row>
    <row r="230" spans="1:11" ht="14.4" customHeight="1" thickBot="1" x14ac:dyDescent="0.35">
      <c r="A230" s="603" t="s">
        <v>519</v>
      </c>
      <c r="B230" s="581">
        <v>4.9406564584124654E-324</v>
      </c>
      <c r="C230" s="581">
        <v>3.5469997306600001</v>
      </c>
      <c r="D230" s="582">
        <v>3.5469997306600001</v>
      </c>
      <c r="E230" s="593" t="s">
        <v>304</v>
      </c>
      <c r="F230" s="581">
        <v>0</v>
      </c>
      <c r="G230" s="582">
        <v>0</v>
      </c>
      <c r="H230" s="584">
        <v>0.19</v>
      </c>
      <c r="I230" s="581">
        <v>3.1680000000000001</v>
      </c>
      <c r="J230" s="582">
        <v>3.1680000000000001</v>
      </c>
      <c r="K230" s="591" t="s">
        <v>298</v>
      </c>
    </row>
    <row r="231" spans="1:11" ht="14.4" customHeight="1" thickBot="1" x14ac:dyDescent="0.35">
      <c r="A231" s="602" t="s">
        <v>520</v>
      </c>
      <c r="B231" s="586">
        <v>1243.9991783962</v>
      </c>
      <c r="C231" s="586">
        <v>1108.6753568627601</v>
      </c>
      <c r="D231" s="587">
        <v>-135.32382153344699</v>
      </c>
      <c r="E231" s="588">
        <v>0.89121872113400002</v>
      </c>
      <c r="F231" s="586">
        <v>1108.99999999999</v>
      </c>
      <c r="G231" s="587">
        <v>831.74999999998897</v>
      </c>
      <c r="H231" s="589">
        <v>59.810639999999999</v>
      </c>
      <c r="I231" s="586">
        <v>732.04924000000005</v>
      </c>
      <c r="J231" s="587">
        <v>-99.700759999989003</v>
      </c>
      <c r="K231" s="592">
        <v>0.66009850315600005</v>
      </c>
    </row>
    <row r="232" spans="1:11" ht="14.4" customHeight="1" thickBot="1" x14ac:dyDescent="0.35">
      <c r="A232" s="603" t="s">
        <v>521</v>
      </c>
      <c r="B232" s="581">
        <v>1241.99925978136</v>
      </c>
      <c r="C232" s="581">
        <v>1107.17662697879</v>
      </c>
      <c r="D232" s="582">
        <v>-134.82263280257499</v>
      </c>
      <c r="E232" s="583">
        <v>0.89144709085700002</v>
      </c>
      <c r="F232" s="581">
        <v>1107.99999999999</v>
      </c>
      <c r="G232" s="582">
        <v>830.99999999998897</v>
      </c>
      <c r="H232" s="584">
        <v>59.782290000000003</v>
      </c>
      <c r="I232" s="581">
        <v>731.79408999999998</v>
      </c>
      <c r="J232" s="582">
        <v>-99.205909999989004</v>
      </c>
      <c r="K232" s="585">
        <v>0.66046398014399998</v>
      </c>
    </row>
    <row r="233" spans="1:11" ht="14.4" customHeight="1" thickBot="1" x14ac:dyDescent="0.35">
      <c r="A233" s="603" t="s">
        <v>522</v>
      </c>
      <c r="B233" s="581">
        <v>1.9999186148400001</v>
      </c>
      <c r="C233" s="581">
        <v>1.4987298839659999</v>
      </c>
      <c r="D233" s="582">
        <v>-0.50118873087299998</v>
      </c>
      <c r="E233" s="583">
        <v>0.74939543681700005</v>
      </c>
      <c r="F233" s="581">
        <v>0.99999999999900002</v>
      </c>
      <c r="G233" s="582">
        <v>0.74999999999900002</v>
      </c>
      <c r="H233" s="584">
        <v>2.835E-2</v>
      </c>
      <c r="I233" s="581">
        <v>0.25514999999999999</v>
      </c>
      <c r="J233" s="582">
        <v>-0.49484999999899998</v>
      </c>
      <c r="K233" s="585">
        <v>0.25514999999999999</v>
      </c>
    </row>
    <row r="234" spans="1:11" ht="14.4" customHeight="1" thickBot="1" x14ac:dyDescent="0.35">
      <c r="A234" s="602" t="s">
        <v>523</v>
      </c>
      <c r="B234" s="586">
        <v>4.9406564584124654E-324</v>
      </c>
      <c r="C234" s="586">
        <v>1294.01933192152</v>
      </c>
      <c r="D234" s="587">
        <v>1294.01933192152</v>
      </c>
      <c r="E234" s="594" t="s">
        <v>304</v>
      </c>
      <c r="F234" s="586">
        <v>0</v>
      </c>
      <c r="G234" s="587">
        <v>0</v>
      </c>
      <c r="H234" s="589">
        <v>92.645150000000001</v>
      </c>
      <c r="I234" s="586">
        <v>840.96344999999997</v>
      </c>
      <c r="J234" s="587">
        <v>840.96344999999997</v>
      </c>
      <c r="K234" s="590" t="s">
        <v>298</v>
      </c>
    </row>
    <row r="235" spans="1:11" ht="14.4" customHeight="1" thickBot="1" x14ac:dyDescent="0.35">
      <c r="A235" s="603" t="s">
        <v>524</v>
      </c>
      <c r="B235" s="581">
        <v>4.9406564584124654E-324</v>
      </c>
      <c r="C235" s="581">
        <v>0.23518998106200001</v>
      </c>
      <c r="D235" s="582">
        <v>0.23518998106200001</v>
      </c>
      <c r="E235" s="593" t="s">
        <v>304</v>
      </c>
      <c r="F235" s="581">
        <v>0</v>
      </c>
      <c r="G235" s="582">
        <v>0</v>
      </c>
      <c r="H235" s="584">
        <v>4.9406564584124654E-324</v>
      </c>
      <c r="I235" s="581">
        <v>4.4465908125712189E-323</v>
      </c>
      <c r="J235" s="582">
        <v>4.4465908125712189E-323</v>
      </c>
      <c r="K235" s="591" t="s">
        <v>298</v>
      </c>
    </row>
    <row r="236" spans="1:11" ht="14.4" customHeight="1" thickBot="1" x14ac:dyDescent="0.35">
      <c r="A236" s="603" t="s">
        <v>525</v>
      </c>
      <c r="B236" s="581">
        <v>4.9406564584124654E-324</v>
      </c>
      <c r="C236" s="581">
        <v>1223.3539429899499</v>
      </c>
      <c r="D236" s="582">
        <v>1223.3539429899499</v>
      </c>
      <c r="E236" s="593" t="s">
        <v>304</v>
      </c>
      <c r="F236" s="581">
        <v>0</v>
      </c>
      <c r="G236" s="582">
        <v>0</v>
      </c>
      <c r="H236" s="584">
        <v>92.645150000000001</v>
      </c>
      <c r="I236" s="581">
        <v>840.96344999999997</v>
      </c>
      <c r="J236" s="582">
        <v>840.96344999999997</v>
      </c>
      <c r="K236" s="591" t="s">
        <v>298</v>
      </c>
    </row>
    <row r="237" spans="1:11" ht="14.4" customHeight="1" thickBot="1" x14ac:dyDescent="0.35">
      <c r="A237" s="603" t="s">
        <v>526</v>
      </c>
      <c r="B237" s="581">
        <v>4.9406564584124654E-324</v>
      </c>
      <c r="C237" s="581">
        <v>70.430198950502998</v>
      </c>
      <c r="D237" s="582">
        <v>70.430198950502998</v>
      </c>
      <c r="E237" s="593" t="s">
        <v>304</v>
      </c>
      <c r="F237" s="581">
        <v>0</v>
      </c>
      <c r="G237" s="582">
        <v>0</v>
      </c>
      <c r="H237" s="584">
        <v>4.9406564584124654E-324</v>
      </c>
      <c r="I237" s="581">
        <v>4.4465908125712189E-323</v>
      </c>
      <c r="J237" s="582">
        <v>4.4465908125712189E-323</v>
      </c>
      <c r="K237" s="591" t="s">
        <v>298</v>
      </c>
    </row>
    <row r="238" spans="1:11" ht="14.4" customHeight="1" thickBot="1" x14ac:dyDescent="0.35">
      <c r="A238" s="602" t="s">
        <v>527</v>
      </c>
      <c r="B238" s="586">
        <v>7062.99518811295</v>
      </c>
      <c r="C238" s="586">
        <v>7883.3881074476803</v>
      </c>
      <c r="D238" s="587">
        <v>820.39291933472998</v>
      </c>
      <c r="E238" s="588">
        <v>1.116153685155</v>
      </c>
      <c r="F238" s="586">
        <v>8173.9999999999</v>
      </c>
      <c r="G238" s="587">
        <v>6130.49999999992</v>
      </c>
      <c r="H238" s="589">
        <v>532.44645000000003</v>
      </c>
      <c r="I238" s="586">
        <v>4961.4478099999997</v>
      </c>
      <c r="J238" s="587">
        <v>-1169.0521899999201</v>
      </c>
      <c r="K238" s="592">
        <v>0.60697917910400001</v>
      </c>
    </row>
    <row r="239" spans="1:11" ht="14.4" customHeight="1" thickBot="1" x14ac:dyDescent="0.35">
      <c r="A239" s="603" t="s">
        <v>528</v>
      </c>
      <c r="B239" s="581">
        <v>7062.99518811295</v>
      </c>
      <c r="C239" s="581">
        <v>7883.3881074476803</v>
      </c>
      <c r="D239" s="582">
        <v>820.39291933472998</v>
      </c>
      <c r="E239" s="583">
        <v>1.116153685155</v>
      </c>
      <c r="F239" s="581">
        <v>8173.9999999999</v>
      </c>
      <c r="G239" s="582">
        <v>6130.49999999992</v>
      </c>
      <c r="H239" s="584">
        <v>532.44645000000003</v>
      </c>
      <c r="I239" s="581">
        <v>4961.4478099999997</v>
      </c>
      <c r="J239" s="582">
        <v>-1169.0521899999201</v>
      </c>
      <c r="K239" s="585">
        <v>0.60697917910400001</v>
      </c>
    </row>
    <row r="240" spans="1:11" ht="14.4" customHeight="1" thickBot="1" x14ac:dyDescent="0.35">
      <c r="A240" s="607" t="s">
        <v>529</v>
      </c>
      <c r="B240" s="586">
        <v>4.9406564584124654E-324</v>
      </c>
      <c r="C240" s="586">
        <v>15.258869118188001</v>
      </c>
      <c r="D240" s="587">
        <v>15.258869118188001</v>
      </c>
      <c r="E240" s="594" t="s">
        <v>304</v>
      </c>
      <c r="F240" s="586">
        <v>0</v>
      </c>
      <c r="G240" s="587">
        <v>0</v>
      </c>
      <c r="H240" s="589">
        <v>0.56874999999999998</v>
      </c>
      <c r="I240" s="586">
        <v>12.106170000000001</v>
      </c>
      <c r="J240" s="587">
        <v>12.106170000000001</v>
      </c>
      <c r="K240" s="590" t="s">
        <v>298</v>
      </c>
    </row>
    <row r="241" spans="1:11" ht="14.4" customHeight="1" thickBot="1" x14ac:dyDescent="0.35">
      <c r="A241" s="604" t="s">
        <v>530</v>
      </c>
      <c r="B241" s="586">
        <v>4.9406564584124654E-324</v>
      </c>
      <c r="C241" s="586">
        <v>15.258869118188001</v>
      </c>
      <c r="D241" s="587">
        <v>15.258869118188001</v>
      </c>
      <c r="E241" s="594" t="s">
        <v>304</v>
      </c>
      <c r="F241" s="586">
        <v>0</v>
      </c>
      <c r="G241" s="587">
        <v>0</v>
      </c>
      <c r="H241" s="589">
        <v>0.56874999999999998</v>
      </c>
      <c r="I241" s="586">
        <v>12.106170000000001</v>
      </c>
      <c r="J241" s="587">
        <v>12.106170000000001</v>
      </c>
      <c r="K241" s="590" t="s">
        <v>298</v>
      </c>
    </row>
    <row r="242" spans="1:11" ht="14.4" customHeight="1" thickBot="1" x14ac:dyDescent="0.35">
      <c r="A242" s="605" t="s">
        <v>531</v>
      </c>
      <c r="B242" s="586">
        <v>4.9406564584124654E-324</v>
      </c>
      <c r="C242" s="586">
        <v>15.258869118188001</v>
      </c>
      <c r="D242" s="587">
        <v>15.258869118188001</v>
      </c>
      <c r="E242" s="594" t="s">
        <v>304</v>
      </c>
      <c r="F242" s="586">
        <v>0</v>
      </c>
      <c r="G242" s="587">
        <v>0</v>
      </c>
      <c r="H242" s="589">
        <v>0.56874999999999998</v>
      </c>
      <c r="I242" s="586">
        <v>12.106170000000001</v>
      </c>
      <c r="J242" s="587">
        <v>12.106170000000001</v>
      </c>
      <c r="K242" s="590" t="s">
        <v>298</v>
      </c>
    </row>
    <row r="243" spans="1:11" ht="14.4" customHeight="1" thickBot="1" x14ac:dyDescent="0.35">
      <c r="A243" s="602" t="s">
        <v>532</v>
      </c>
      <c r="B243" s="586">
        <v>4.9406564584124654E-324</v>
      </c>
      <c r="C243" s="586">
        <v>15.258869118188001</v>
      </c>
      <c r="D243" s="587">
        <v>15.258869118188001</v>
      </c>
      <c r="E243" s="594" t="s">
        <v>304</v>
      </c>
      <c r="F243" s="586">
        <v>0</v>
      </c>
      <c r="G243" s="587">
        <v>0</v>
      </c>
      <c r="H243" s="589">
        <v>0.56874999999999998</v>
      </c>
      <c r="I243" s="586">
        <v>12.106170000000001</v>
      </c>
      <c r="J243" s="587">
        <v>12.106170000000001</v>
      </c>
      <c r="K243" s="590" t="s">
        <v>298</v>
      </c>
    </row>
    <row r="244" spans="1:11" ht="14.4" customHeight="1" thickBot="1" x14ac:dyDescent="0.35">
      <c r="A244" s="603" t="s">
        <v>533</v>
      </c>
      <c r="B244" s="581">
        <v>4.9406564584124654E-324</v>
      </c>
      <c r="C244" s="581">
        <v>12.009469127046</v>
      </c>
      <c r="D244" s="582">
        <v>12.009469127046</v>
      </c>
      <c r="E244" s="593" t="s">
        <v>304</v>
      </c>
      <c r="F244" s="581">
        <v>0</v>
      </c>
      <c r="G244" s="582">
        <v>0</v>
      </c>
      <c r="H244" s="584">
        <v>0.56874999999999998</v>
      </c>
      <c r="I244" s="581">
        <v>11.006169999999999</v>
      </c>
      <c r="J244" s="582">
        <v>11.006169999999999</v>
      </c>
      <c r="K244" s="591" t="s">
        <v>298</v>
      </c>
    </row>
    <row r="245" spans="1:11" ht="14.4" customHeight="1" thickBot="1" x14ac:dyDescent="0.35">
      <c r="A245" s="603" t="s">
        <v>534</v>
      </c>
      <c r="B245" s="581">
        <v>4.9406564584124654E-324</v>
      </c>
      <c r="C245" s="581">
        <v>3.249399991142</v>
      </c>
      <c r="D245" s="582">
        <v>3.249399991142</v>
      </c>
      <c r="E245" s="593" t="s">
        <v>304</v>
      </c>
      <c r="F245" s="581">
        <v>0</v>
      </c>
      <c r="G245" s="582">
        <v>0</v>
      </c>
      <c r="H245" s="584">
        <v>4.9406564584124654E-324</v>
      </c>
      <c r="I245" s="581">
        <v>1.1000000000000001</v>
      </c>
      <c r="J245" s="582">
        <v>1.1000000000000001</v>
      </c>
      <c r="K245" s="591" t="s">
        <v>298</v>
      </c>
    </row>
    <row r="246" spans="1:11" ht="14.4" customHeight="1" thickBot="1" x14ac:dyDescent="0.35">
      <c r="A246" s="608"/>
      <c r="B246" s="581">
        <v>36541.639813042901</v>
      </c>
      <c r="C246" s="581">
        <v>4.9406564584124654E-324</v>
      </c>
      <c r="D246" s="582">
        <v>-36541.639813042901</v>
      </c>
      <c r="E246" s="583">
        <v>0</v>
      </c>
      <c r="F246" s="581">
        <v>-3895.7193538455499</v>
      </c>
      <c r="G246" s="582">
        <v>-2921.78951538416</v>
      </c>
      <c r="H246" s="584">
        <v>-1737.2936999999999</v>
      </c>
      <c r="I246" s="581">
        <v>-8046.9905600000002</v>
      </c>
      <c r="J246" s="582">
        <v>-5125.2010446158401</v>
      </c>
      <c r="K246" s="585">
        <v>2.0655981165720001</v>
      </c>
    </row>
    <row r="247" spans="1:11" ht="14.4" customHeight="1" thickBot="1" x14ac:dyDescent="0.35">
      <c r="A247" s="609" t="s">
        <v>89</v>
      </c>
      <c r="B247" s="595">
        <v>36541.639813042901</v>
      </c>
      <c r="C247" s="595">
        <v>-11712.1517661992</v>
      </c>
      <c r="D247" s="596">
        <v>-48253.791579242097</v>
      </c>
      <c r="E247" s="597" t="s">
        <v>304</v>
      </c>
      <c r="F247" s="595">
        <v>-3895.7193538455499</v>
      </c>
      <c r="G247" s="596">
        <v>-2921.78951538415</v>
      </c>
      <c r="H247" s="595">
        <v>-1737.2936999999999</v>
      </c>
      <c r="I247" s="595">
        <v>-8046.9905599999802</v>
      </c>
      <c r="J247" s="596">
        <v>-5125.2010446158301</v>
      </c>
      <c r="K247" s="598">
        <v>2.0655981165720001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3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67" t="s">
        <v>268</v>
      </c>
      <c r="B1" s="468"/>
      <c r="C1" s="468"/>
      <c r="D1" s="468"/>
      <c r="E1" s="468"/>
      <c r="F1" s="468"/>
      <c r="G1" s="441"/>
    </row>
    <row r="2" spans="1:8" ht="14.4" customHeight="1" thickBot="1" x14ac:dyDescent="0.35">
      <c r="A2" s="580" t="s">
        <v>297</v>
      </c>
      <c r="B2" s="96"/>
      <c r="C2" s="96"/>
      <c r="D2" s="96"/>
      <c r="E2" s="96"/>
      <c r="F2" s="96"/>
    </row>
    <row r="3" spans="1:8" ht="14.4" customHeight="1" thickBot="1" x14ac:dyDescent="0.35">
      <c r="A3" s="181" t="s">
        <v>0</v>
      </c>
      <c r="B3" s="182" t="s">
        <v>1</v>
      </c>
      <c r="C3" s="335" t="s">
        <v>2</v>
      </c>
      <c r="D3" s="336" t="s">
        <v>3</v>
      </c>
      <c r="E3" s="336" t="s">
        <v>4</v>
      </c>
      <c r="F3" s="336" t="s">
        <v>5</v>
      </c>
      <c r="G3" s="337" t="s">
        <v>278</v>
      </c>
    </row>
    <row r="4" spans="1:8" ht="14.4" customHeight="1" x14ac:dyDescent="0.3">
      <c r="A4" s="610" t="s">
        <v>535</v>
      </c>
      <c r="B4" s="611" t="s">
        <v>536</v>
      </c>
      <c r="C4" s="612" t="s">
        <v>537</v>
      </c>
      <c r="D4" s="612" t="s">
        <v>536</v>
      </c>
      <c r="E4" s="612" t="s">
        <v>536</v>
      </c>
      <c r="F4" s="613" t="s">
        <v>536</v>
      </c>
      <c r="G4" s="612" t="s">
        <v>536</v>
      </c>
      <c r="H4" s="612" t="s">
        <v>157</v>
      </c>
    </row>
    <row r="5" spans="1:8" ht="14.4" customHeight="1" x14ac:dyDescent="0.3">
      <c r="A5" s="610" t="s">
        <v>535</v>
      </c>
      <c r="B5" s="611" t="s">
        <v>538</v>
      </c>
      <c r="C5" s="612" t="s">
        <v>539</v>
      </c>
      <c r="D5" s="612">
        <v>4289907.4236168275</v>
      </c>
      <c r="E5" s="612">
        <v>4194057.0525397588</v>
      </c>
      <c r="F5" s="613">
        <v>0.97765677400183681</v>
      </c>
      <c r="G5" s="612">
        <v>-95850.371077068616</v>
      </c>
      <c r="H5" s="612" t="s">
        <v>2</v>
      </c>
    </row>
    <row r="6" spans="1:8" ht="14.4" customHeight="1" x14ac:dyDescent="0.3">
      <c r="A6" s="610" t="s">
        <v>535</v>
      </c>
      <c r="B6" s="611" t="s">
        <v>540</v>
      </c>
      <c r="C6" s="612" t="s">
        <v>541</v>
      </c>
      <c r="D6" s="612">
        <v>521037.81465338572</v>
      </c>
      <c r="E6" s="612">
        <v>472041.87593148253</v>
      </c>
      <c r="F6" s="613">
        <v>0.90596471629511732</v>
      </c>
      <c r="G6" s="612">
        <v>-48995.938721903192</v>
      </c>
      <c r="H6" s="612" t="s">
        <v>2</v>
      </c>
    </row>
    <row r="7" spans="1:8" ht="14.4" customHeight="1" x14ac:dyDescent="0.3">
      <c r="A7" s="610" t="s">
        <v>535</v>
      </c>
      <c r="B7" s="611" t="s">
        <v>542</v>
      </c>
      <c r="C7" s="612" t="s">
        <v>543</v>
      </c>
      <c r="D7" s="612">
        <v>290991.06256509753</v>
      </c>
      <c r="E7" s="612">
        <v>420052.22999999992</v>
      </c>
      <c r="F7" s="613">
        <v>1.4435227882850532</v>
      </c>
      <c r="G7" s="612">
        <v>129061.1674349024</v>
      </c>
      <c r="H7" s="612" t="s">
        <v>2</v>
      </c>
    </row>
    <row r="8" spans="1:8" ht="14.4" customHeight="1" x14ac:dyDescent="0.3">
      <c r="A8" s="610" t="s">
        <v>535</v>
      </c>
      <c r="B8" s="611" t="s">
        <v>544</v>
      </c>
      <c r="C8" s="612" t="s">
        <v>545</v>
      </c>
      <c r="D8" s="612">
        <v>553927.18748415262</v>
      </c>
      <c r="E8" s="612">
        <v>495482.24423865374</v>
      </c>
      <c r="F8" s="613">
        <v>0.89448984529727393</v>
      </c>
      <c r="G8" s="612">
        <v>-58444.943245498871</v>
      </c>
      <c r="H8" s="612" t="s">
        <v>2</v>
      </c>
    </row>
    <row r="9" spans="1:8" ht="14.4" customHeight="1" x14ac:dyDescent="0.3">
      <c r="A9" s="610" t="s">
        <v>535</v>
      </c>
      <c r="B9" s="611" t="s">
        <v>546</v>
      </c>
      <c r="C9" s="612" t="s">
        <v>547</v>
      </c>
      <c r="D9" s="612">
        <v>41238.794019158631</v>
      </c>
      <c r="E9" s="612">
        <v>222802.637728239</v>
      </c>
      <c r="F9" s="613">
        <v>5.4027437762784682</v>
      </c>
      <c r="G9" s="612">
        <v>181563.84370908036</v>
      </c>
      <c r="H9" s="612" t="s">
        <v>2</v>
      </c>
    </row>
    <row r="10" spans="1:8" ht="14.4" customHeight="1" x14ac:dyDescent="0.3">
      <c r="A10" s="610" t="s">
        <v>535</v>
      </c>
      <c r="B10" s="611" t="s">
        <v>6</v>
      </c>
      <c r="C10" s="612" t="s">
        <v>537</v>
      </c>
      <c r="D10" s="612">
        <v>5724081.4211756</v>
      </c>
      <c r="E10" s="612">
        <v>5804436.0404381342</v>
      </c>
      <c r="F10" s="613">
        <v>1.0140379937583122</v>
      </c>
      <c r="G10" s="612">
        <v>80354.619262534194</v>
      </c>
      <c r="H10" s="612" t="s">
        <v>548</v>
      </c>
    </row>
    <row r="12" spans="1:8" ht="14.4" customHeight="1" x14ac:dyDescent="0.3">
      <c r="A12" s="610" t="s">
        <v>535</v>
      </c>
      <c r="B12" s="611" t="s">
        <v>536</v>
      </c>
      <c r="C12" s="612" t="s">
        <v>537</v>
      </c>
      <c r="D12" s="612" t="s">
        <v>536</v>
      </c>
      <c r="E12" s="612" t="s">
        <v>536</v>
      </c>
      <c r="F12" s="613" t="s">
        <v>536</v>
      </c>
      <c r="G12" s="612" t="s">
        <v>536</v>
      </c>
      <c r="H12" s="612" t="s">
        <v>157</v>
      </c>
    </row>
    <row r="13" spans="1:8" ht="14.4" customHeight="1" x14ac:dyDescent="0.3">
      <c r="A13" s="610" t="s">
        <v>549</v>
      </c>
      <c r="B13" s="611" t="s">
        <v>538</v>
      </c>
      <c r="C13" s="612" t="s">
        <v>539</v>
      </c>
      <c r="D13" s="612">
        <v>815012.85085116746</v>
      </c>
      <c r="E13" s="612">
        <v>761747.3215891564</v>
      </c>
      <c r="F13" s="613">
        <v>0.93464455289707071</v>
      </c>
      <c r="G13" s="612">
        <v>-53265.529262011056</v>
      </c>
      <c r="H13" s="612" t="s">
        <v>2</v>
      </c>
    </row>
    <row r="14" spans="1:8" ht="14.4" customHeight="1" x14ac:dyDescent="0.3">
      <c r="A14" s="610" t="s">
        <v>549</v>
      </c>
      <c r="B14" s="611" t="s">
        <v>540</v>
      </c>
      <c r="C14" s="612" t="s">
        <v>541</v>
      </c>
      <c r="D14" s="612">
        <v>46684.623451925851</v>
      </c>
      <c r="E14" s="612">
        <v>48442.944473009142</v>
      </c>
      <c r="F14" s="613">
        <v>1.0376638150009703</v>
      </c>
      <c r="G14" s="612">
        <v>1758.3210210832913</v>
      </c>
      <c r="H14" s="612" t="s">
        <v>2</v>
      </c>
    </row>
    <row r="15" spans="1:8" ht="14.4" customHeight="1" x14ac:dyDescent="0.3">
      <c r="A15" s="610" t="s">
        <v>549</v>
      </c>
      <c r="B15" s="611" t="s">
        <v>544</v>
      </c>
      <c r="C15" s="612" t="s">
        <v>545</v>
      </c>
      <c r="D15" s="612">
        <v>217043.66787906675</v>
      </c>
      <c r="E15" s="612">
        <v>191847.18363359736</v>
      </c>
      <c r="F15" s="613">
        <v>0.88391053057807489</v>
      </c>
      <c r="G15" s="612">
        <v>-25196.484245469386</v>
      </c>
      <c r="H15" s="612" t="s">
        <v>2</v>
      </c>
    </row>
    <row r="16" spans="1:8" ht="14.4" customHeight="1" x14ac:dyDescent="0.3">
      <c r="A16" s="610" t="s">
        <v>549</v>
      </c>
      <c r="B16" s="611" t="s">
        <v>546</v>
      </c>
      <c r="C16" s="612" t="s">
        <v>547</v>
      </c>
      <c r="D16" s="612">
        <v>7696.648633388475</v>
      </c>
      <c r="E16" s="612">
        <v>2737.7895403432494</v>
      </c>
      <c r="F16" s="613">
        <v>0.35571190407037312</v>
      </c>
      <c r="G16" s="612">
        <v>-4958.8590930452256</v>
      </c>
      <c r="H16" s="612" t="s">
        <v>2</v>
      </c>
    </row>
    <row r="17" spans="1:8" ht="14.4" customHeight="1" x14ac:dyDescent="0.3">
      <c r="A17" s="610" t="s">
        <v>549</v>
      </c>
      <c r="B17" s="611" t="s">
        <v>6</v>
      </c>
      <c r="C17" s="612" t="s">
        <v>550</v>
      </c>
      <c r="D17" s="612">
        <v>1086437.7908155485</v>
      </c>
      <c r="E17" s="612">
        <v>1004775.239236106</v>
      </c>
      <c r="F17" s="613">
        <v>0.92483458116995232</v>
      </c>
      <c r="G17" s="612">
        <v>-81662.551579442457</v>
      </c>
      <c r="H17" s="612" t="s">
        <v>551</v>
      </c>
    </row>
    <row r="18" spans="1:8" ht="14.4" customHeight="1" x14ac:dyDescent="0.3">
      <c r="A18" s="610" t="s">
        <v>536</v>
      </c>
      <c r="B18" s="611" t="s">
        <v>536</v>
      </c>
      <c r="C18" s="612" t="s">
        <v>536</v>
      </c>
      <c r="D18" s="612" t="s">
        <v>536</v>
      </c>
      <c r="E18" s="612" t="s">
        <v>536</v>
      </c>
      <c r="F18" s="613" t="s">
        <v>536</v>
      </c>
      <c r="G18" s="612" t="s">
        <v>536</v>
      </c>
      <c r="H18" s="612" t="s">
        <v>552</v>
      </c>
    </row>
    <row r="19" spans="1:8" ht="14.4" customHeight="1" x14ac:dyDescent="0.3">
      <c r="A19" s="610" t="s">
        <v>553</v>
      </c>
      <c r="B19" s="611" t="s">
        <v>538</v>
      </c>
      <c r="C19" s="612" t="s">
        <v>539</v>
      </c>
      <c r="D19" s="612">
        <v>10008.354002065951</v>
      </c>
      <c r="E19" s="612">
        <v>5504.4496877491183</v>
      </c>
      <c r="F19" s="613">
        <v>0.54998551076559399</v>
      </c>
      <c r="G19" s="612">
        <v>-4503.9043143168328</v>
      </c>
      <c r="H19" s="612" t="s">
        <v>2</v>
      </c>
    </row>
    <row r="20" spans="1:8" ht="14.4" customHeight="1" x14ac:dyDescent="0.3">
      <c r="A20" s="610" t="s">
        <v>553</v>
      </c>
      <c r="B20" s="611" t="s">
        <v>6</v>
      </c>
      <c r="C20" s="612" t="s">
        <v>554</v>
      </c>
      <c r="D20" s="612">
        <v>10008.354002065951</v>
      </c>
      <c r="E20" s="612">
        <v>5504.4496877491183</v>
      </c>
      <c r="F20" s="613">
        <v>0.54998551076559399</v>
      </c>
      <c r="G20" s="612">
        <v>-4503.9043143168328</v>
      </c>
      <c r="H20" s="612" t="s">
        <v>551</v>
      </c>
    </row>
    <row r="21" spans="1:8" ht="14.4" customHeight="1" x14ac:dyDescent="0.3">
      <c r="A21" s="610" t="s">
        <v>536</v>
      </c>
      <c r="B21" s="611" t="s">
        <v>536</v>
      </c>
      <c r="C21" s="612" t="s">
        <v>536</v>
      </c>
      <c r="D21" s="612" t="s">
        <v>536</v>
      </c>
      <c r="E21" s="612" t="s">
        <v>536</v>
      </c>
      <c r="F21" s="613" t="s">
        <v>536</v>
      </c>
      <c r="G21" s="612" t="s">
        <v>536</v>
      </c>
      <c r="H21" s="612" t="s">
        <v>552</v>
      </c>
    </row>
    <row r="22" spans="1:8" ht="14.4" customHeight="1" x14ac:dyDescent="0.3">
      <c r="A22" s="610" t="s">
        <v>555</v>
      </c>
      <c r="B22" s="611" t="s">
        <v>538</v>
      </c>
      <c r="C22" s="612" t="s">
        <v>539</v>
      </c>
      <c r="D22" s="612">
        <v>2240618.0999860498</v>
      </c>
      <c r="E22" s="612">
        <v>2264667.5103944703</v>
      </c>
      <c r="F22" s="613">
        <v>1.0107333821897495</v>
      </c>
      <c r="G22" s="612">
        <v>24049.410408420488</v>
      </c>
      <c r="H22" s="612" t="s">
        <v>2</v>
      </c>
    </row>
    <row r="23" spans="1:8" ht="14.4" customHeight="1" x14ac:dyDescent="0.3">
      <c r="A23" s="610" t="s">
        <v>555</v>
      </c>
      <c r="B23" s="611" t="s">
        <v>540</v>
      </c>
      <c r="C23" s="612" t="s">
        <v>541</v>
      </c>
      <c r="D23" s="612">
        <v>412738.81419111299</v>
      </c>
      <c r="E23" s="612">
        <v>423598.93145847338</v>
      </c>
      <c r="F23" s="613">
        <v>1.0263123236631964</v>
      </c>
      <c r="G23" s="612">
        <v>10860.117267360387</v>
      </c>
      <c r="H23" s="612" t="s">
        <v>2</v>
      </c>
    </row>
    <row r="24" spans="1:8" ht="14.4" customHeight="1" x14ac:dyDescent="0.3">
      <c r="A24" s="610" t="s">
        <v>555</v>
      </c>
      <c r="B24" s="611" t="s">
        <v>542</v>
      </c>
      <c r="C24" s="612" t="s">
        <v>543</v>
      </c>
      <c r="D24" s="612">
        <v>290991.06256509753</v>
      </c>
      <c r="E24" s="612">
        <v>420052.22999999992</v>
      </c>
      <c r="F24" s="613">
        <v>1.4435227882850532</v>
      </c>
      <c r="G24" s="612">
        <v>129061.1674349024</v>
      </c>
      <c r="H24" s="612" t="s">
        <v>2</v>
      </c>
    </row>
    <row r="25" spans="1:8" ht="14.4" customHeight="1" x14ac:dyDescent="0.3">
      <c r="A25" s="610" t="s">
        <v>555</v>
      </c>
      <c r="B25" s="611" t="s">
        <v>544</v>
      </c>
      <c r="C25" s="612" t="s">
        <v>545</v>
      </c>
      <c r="D25" s="612">
        <v>312650.72751245246</v>
      </c>
      <c r="E25" s="612">
        <v>302917.58052756573</v>
      </c>
      <c r="F25" s="613">
        <v>0.96886894502908494</v>
      </c>
      <c r="G25" s="612">
        <v>-9733.1469848867273</v>
      </c>
      <c r="H25" s="612" t="s">
        <v>2</v>
      </c>
    </row>
    <row r="26" spans="1:8" ht="14.4" customHeight="1" x14ac:dyDescent="0.3">
      <c r="A26" s="610" t="s">
        <v>555</v>
      </c>
      <c r="B26" s="611" t="s">
        <v>546</v>
      </c>
      <c r="C26" s="612" t="s">
        <v>547</v>
      </c>
      <c r="D26" s="612">
        <v>33542.145385770149</v>
      </c>
      <c r="E26" s="612">
        <v>220064.84818789575</v>
      </c>
      <c r="F26" s="613">
        <v>6.5608459344778707</v>
      </c>
      <c r="G26" s="612">
        <v>186522.7028021256</v>
      </c>
      <c r="H26" s="612" t="s">
        <v>2</v>
      </c>
    </row>
    <row r="27" spans="1:8" ht="14.4" customHeight="1" x14ac:dyDescent="0.3">
      <c r="A27" s="610" t="s">
        <v>555</v>
      </c>
      <c r="B27" s="611" t="s">
        <v>6</v>
      </c>
      <c r="C27" s="612" t="s">
        <v>556</v>
      </c>
      <c r="D27" s="612">
        <v>3317519.9884774624</v>
      </c>
      <c r="E27" s="612">
        <v>3631301.1005684054</v>
      </c>
      <c r="F27" s="613">
        <v>1.0945830358764317</v>
      </c>
      <c r="G27" s="612">
        <v>313781.11209094292</v>
      </c>
      <c r="H27" s="612" t="s">
        <v>551</v>
      </c>
    </row>
    <row r="28" spans="1:8" ht="14.4" customHeight="1" x14ac:dyDescent="0.3">
      <c r="A28" s="610" t="s">
        <v>536</v>
      </c>
      <c r="B28" s="611" t="s">
        <v>536</v>
      </c>
      <c r="C28" s="612" t="s">
        <v>536</v>
      </c>
      <c r="D28" s="612" t="s">
        <v>536</v>
      </c>
      <c r="E28" s="612" t="s">
        <v>536</v>
      </c>
      <c r="F28" s="613" t="s">
        <v>536</v>
      </c>
      <c r="G28" s="612" t="s">
        <v>536</v>
      </c>
      <c r="H28" s="612" t="s">
        <v>552</v>
      </c>
    </row>
    <row r="29" spans="1:8" ht="14.4" customHeight="1" x14ac:dyDescent="0.3">
      <c r="A29" s="610" t="s">
        <v>557</v>
      </c>
      <c r="B29" s="611" t="s">
        <v>538</v>
      </c>
      <c r="C29" s="612" t="s">
        <v>539</v>
      </c>
      <c r="D29" s="612">
        <v>1223773.7084321773</v>
      </c>
      <c r="E29" s="612">
        <v>1162137.7708683833</v>
      </c>
      <c r="F29" s="613">
        <v>0.94963453035548695</v>
      </c>
      <c r="G29" s="612">
        <v>-61635.937563793967</v>
      </c>
      <c r="H29" s="612" t="s">
        <v>2</v>
      </c>
    </row>
    <row r="30" spans="1:8" ht="14.4" customHeight="1" x14ac:dyDescent="0.3">
      <c r="A30" s="610" t="s">
        <v>557</v>
      </c>
      <c r="B30" s="611" t="s">
        <v>544</v>
      </c>
      <c r="C30" s="612" t="s">
        <v>545</v>
      </c>
      <c r="D30" s="612">
        <v>24232.792092633375</v>
      </c>
      <c r="E30" s="612">
        <v>717.48007749070894</v>
      </c>
      <c r="F30" s="613">
        <v>2.960781715734765E-2</v>
      </c>
      <c r="G30" s="612">
        <v>-23515.312015142666</v>
      </c>
      <c r="H30" s="612" t="s">
        <v>2</v>
      </c>
    </row>
    <row r="31" spans="1:8" ht="14.4" customHeight="1" x14ac:dyDescent="0.3">
      <c r="A31" s="610" t="s">
        <v>557</v>
      </c>
      <c r="B31" s="611" t="s">
        <v>6</v>
      </c>
      <c r="C31" s="612" t="s">
        <v>558</v>
      </c>
      <c r="D31" s="612">
        <v>1309620.8775351576</v>
      </c>
      <c r="E31" s="612">
        <v>1162855.250945874</v>
      </c>
      <c r="F31" s="613">
        <v>0.88793273755263302</v>
      </c>
      <c r="G31" s="612">
        <v>-146765.62658928358</v>
      </c>
      <c r="H31" s="612" t="s">
        <v>551</v>
      </c>
    </row>
    <row r="32" spans="1:8" ht="14.4" customHeight="1" x14ac:dyDescent="0.3">
      <c r="A32" s="610" t="s">
        <v>536</v>
      </c>
      <c r="B32" s="611" t="s">
        <v>536</v>
      </c>
      <c r="C32" s="612" t="s">
        <v>536</v>
      </c>
      <c r="D32" s="612" t="s">
        <v>536</v>
      </c>
      <c r="E32" s="612" t="s">
        <v>536</v>
      </c>
      <c r="F32" s="613" t="s">
        <v>536</v>
      </c>
      <c r="G32" s="612" t="s">
        <v>536</v>
      </c>
      <c r="H32" s="612" t="s">
        <v>552</v>
      </c>
    </row>
    <row r="33" spans="1:8" ht="14.4" customHeight="1" x14ac:dyDescent="0.3">
      <c r="A33" s="610" t="s">
        <v>535</v>
      </c>
      <c r="B33" s="611" t="s">
        <v>6</v>
      </c>
      <c r="C33" s="612" t="s">
        <v>537</v>
      </c>
      <c r="D33" s="612">
        <v>5724081.4211756</v>
      </c>
      <c r="E33" s="612">
        <v>5804436.0404381342</v>
      </c>
      <c r="F33" s="613">
        <v>1.0140379937583122</v>
      </c>
      <c r="G33" s="612">
        <v>80354.619262534194</v>
      </c>
      <c r="H33" s="612" t="s">
        <v>548</v>
      </c>
    </row>
  </sheetData>
  <autoFilter ref="A3:G3"/>
  <mergeCells count="1">
    <mergeCell ref="A1:G1"/>
  </mergeCells>
  <conditionalFormatting sqref="F11 F34:F65536">
    <cfRule type="cellIs" dxfId="74" priority="19" stopIfTrue="1" operator="greaterThan">
      <formula>1</formula>
    </cfRule>
  </conditionalFormatting>
  <conditionalFormatting sqref="F4:F10">
    <cfRule type="cellIs" dxfId="73" priority="14" operator="greaterThan">
      <formula>1</formula>
    </cfRule>
  </conditionalFormatting>
  <conditionalFormatting sqref="B4:B10">
    <cfRule type="expression" dxfId="72" priority="18">
      <formula>AND(LEFT(H4,6)&lt;&gt;"mezera",H4&lt;&gt;"")</formula>
    </cfRule>
  </conditionalFormatting>
  <conditionalFormatting sqref="A4:A10">
    <cfRule type="expression" dxfId="71" priority="15">
      <formula>AND(H4&lt;&gt;"",H4&lt;&gt;"mezeraKL")</formula>
    </cfRule>
  </conditionalFormatting>
  <conditionalFormatting sqref="B4:G10">
    <cfRule type="expression" dxfId="70" priority="16">
      <formula>$H4="SumaNS"</formula>
    </cfRule>
    <cfRule type="expression" dxfId="69" priority="17">
      <formula>OR($H4="KL",$H4="SumaKL")</formula>
    </cfRule>
  </conditionalFormatting>
  <conditionalFormatting sqref="A4:G10">
    <cfRule type="expression" dxfId="68" priority="13">
      <formula>$H4&lt;&gt;""</formula>
    </cfRule>
  </conditionalFormatting>
  <conditionalFormatting sqref="G4:G10">
    <cfRule type="cellIs" dxfId="67" priority="12" operator="greaterThan">
      <formula>0</formula>
    </cfRule>
  </conditionalFormatting>
  <conditionalFormatting sqref="F4:F10">
    <cfRule type="cellIs" dxfId="66" priority="9" operator="greaterThan">
      <formula>1</formula>
    </cfRule>
  </conditionalFormatting>
  <conditionalFormatting sqref="F4:F10">
    <cfRule type="expression" dxfId="65" priority="10">
      <formula>$H4="SumaNS"</formula>
    </cfRule>
    <cfRule type="expression" dxfId="64" priority="11">
      <formula>OR($H4="KL",$H4="SumaKL")</formula>
    </cfRule>
  </conditionalFormatting>
  <conditionalFormatting sqref="F4:F10">
    <cfRule type="expression" dxfId="63" priority="8">
      <formula>$H4&lt;&gt;""</formula>
    </cfRule>
  </conditionalFormatting>
  <conditionalFormatting sqref="F12:F33">
    <cfRule type="cellIs" dxfId="62" priority="3" operator="greaterThan">
      <formula>1</formula>
    </cfRule>
  </conditionalFormatting>
  <conditionalFormatting sqref="B12:B33">
    <cfRule type="expression" dxfId="61" priority="7">
      <formula>AND(LEFT(H12,6)&lt;&gt;"mezera",H12&lt;&gt;"")</formula>
    </cfRule>
  </conditionalFormatting>
  <conditionalFormatting sqref="A12:A33">
    <cfRule type="expression" dxfId="60" priority="4">
      <formula>AND(H12&lt;&gt;"",H12&lt;&gt;"mezeraKL")</formula>
    </cfRule>
  </conditionalFormatting>
  <conditionalFormatting sqref="B12:G33">
    <cfRule type="expression" dxfId="59" priority="5">
      <formula>$H12="SumaNS"</formula>
    </cfRule>
    <cfRule type="expression" dxfId="58" priority="6">
      <formula>OR($H12="KL",$H12="SumaKL")</formula>
    </cfRule>
  </conditionalFormatting>
  <conditionalFormatting sqref="A12:G33">
    <cfRule type="expression" dxfId="57" priority="2">
      <formula>$H12&lt;&gt;""</formula>
    </cfRule>
  </conditionalFormatting>
  <conditionalFormatting sqref="G12:G33">
    <cfRule type="cellIs" dxfId="56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8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73" t="s">
        <v>267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</row>
    <row r="2" spans="1:14" ht="14.4" customHeight="1" thickBot="1" x14ac:dyDescent="0.35">
      <c r="A2" s="580" t="s">
        <v>297</v>
      </c>
      <c r="B2" s="88"/>
      <c r="C2" s="338"/>
      <c r="D2" s="338"/>
      <c r="E2" s="338"/>
      <c r="F2" s="338"/>
      <c r="G2" s="338"/>
      <c r="H2" s="338"/>
      <c r="I2" s="338"/>
      <c r="J2" s="338"/>
      <c r="K2" s="338"/>
      <c r="L2" s="339"/>
      <c r="M2" s="339"/>
      <c r="N2" s="339"/>
    </row>
    <row r="3" spans="1:14" ht="14.4" customHeight="1" thickBot="1" x14ac:dyDescent="0.35">
      <c r="A3" s="88"/>
      <c r="B3" s="88"/>
      <c r="C3" s="469"/>
      <c r="D3" s="470"/>
      <c r="E3" s="470"/>
      <c r="F3" s="470"/>
      <c r="G3" s="470"/>
      <c r="H3" s="470"/>
      <c r="I3" s="470"/>
      <c r="J3" s="471" t="s">
        <v>255</v>
      </c>
      <c r="K3" s="472"/>
      <c r="L3" s="340">
        <f>IF(M3&lt;&gt;0,N3/M3,0)</f>
        <v>173.32857835001829</v>
      </c>
      <c r="M3" s="340">
        <f>SUBTOTAL(9,M5:M1048576)</f>
        <v>33488.049666666659</v>
      </c>
      <c r="N3" s="341">
        <f>SUBTOTAL(9,N5:N1048576)</f>
        <v>5804436.0404381361</v>
      </c>
    </row>
    <row r="4" spans="1:14" s="89" customFormat="1" ht="14.4" customHeight="1" thickBot="1" x14ac:dyDescent="0.35">
      <c r="A4" s="614" t="s">
        <v>7</v>
      </c>
      <c r="B4" s="615" t="s">
        <v>8</v>
      </c>
      <c r="C4" s="615" t="s">
        <v>0</v>
      </c>
      <c r="D4" s="615" t="s">
        <v>9</v>
      </c>
      <c r="E4" s="615" t="s">
        <v>10</v>
      </c>
      <c r="F4" s="615" t="s">
        <v>2</v>
      </c>
      <c r="G4" s="615" t="s">
        <v>11</v>
      </c>
      <c r="H4" s="615" t="s">
        <v>12</v>
      </c>
      <c r="I4" s="615" t="s">
        <v>13</v>
      </c>
      <c r="J4" s="616" t="s">
        <v>14</v>
      </c>
      <c r="K4" s="616" t="s">
        <v>15</v>
      </c>
      <c r="L4" s="617" t="s">
        <v>279</v>
      </c>
      <c r="M4" s="617" t="s">
        <v>16</v>
      </c>
      <c r="N4" s="618" t="s">
        <v>296</v>
      </c>
    </row>
    <row r="5" spans="1:14" ht="14.4" customHeight="1" x14ac:dyDescent="0.3">
      <c r="A5" s="619" t="s">
        <v>535</v>
      </c>
      <c r="B5" s="620" t="s">
        <v>537</v>
      </c>
      <c r="C5" s="621" t="s">
        <v>549</v>
      </c>
      <c r="D5" s="622" t="s">
        <v>550</v>
      </c>
      <c r="E5" s="621" t="s">
        <v>538</v>
      </c>
      <c r="F5" s="622" t="s">
        <v>539</v>
      </c>
      <c r="G5" s="621"/>
      <c r="H5" s="621" t="s">
        <v>559</v>
      </c>
      <c r="I5" s="621" t="s">
        <v>560</v>
      </c>
      <c r="J5" s="621" t="s">
        <v>561</v>
      </c>
      <c r="K5" s="621" t="s">
        <v>562</v>
      </c>
      <c r="L5" s="623">
        <v>61.939554079713503</v>
      </c>
      <c r="M5" s="623">
        <v>2</v>
      </c>
      <c r="N5" s="624">
        <v>123.87910815942701</v>
      </c>
    </row>
    <row r="6" spans="1:14" ht="14.4" customHeight="1" x14ac:dyDescent="0.3">
      <c r="A6" s="625" t="s">
        <v>535</v>
      </c>
      <c r="B6" s="626" t="s">
        <v>537</v>
      </c>
      <c r="C6" s="627" t="s">
        <v>549</v>
      </c>
      <c r="D6" s="628" t="s">
        <v>550</v>
      </c>
      <c r="E6" s="627" t="s">
        <v>538</v>
      </c>
      <c r="F6" s="628" t="s">
        <v>539</v>
      </c>
      <c r="G6" s="627"/>
      <c r="H6" s="627" t="s">
        <v>563</v>
      </c>
      <c r="I6" s="627" t="s">
        <v>564</v>
      </c>
      <c r="J6" s="627" t="s">
        <v>565</v>
      </c>
      <c r="K6" s="627" t="s">
        <v>566</v>
      </c>
      <c r="L6" s="629">
        <v>70.755780054634712</v>
      </c>
      <c r="M6" s="629">
        <v>19</v>
      </c>
      <c r="N6" s="630">
        <v>1344.3598210380594</v>
      </c>
    </row>
    <row r="7" spans="1:14" ht="14.4" customHeight="1" x14ac:dyDescent="0.3">
      <c r="A7" s="625" t="s">
        <v>535</v>
      </c>
      <c r="B7" s="626" t="s">
        <v>537</v>
      </c>
      <c r="C7" s="627" t="s">
        <v>549</v>
      </c>
      <c r="D7" s="628" t="s">
        <v>550</v>
      </c>
      <c r="E7" s="627" t="s">
        <v>538</v>
      </c>
      <c r="F7" s="628" t="s">
        <v>539</v>
      </c>
      <c r="G7" s="627"/>
      <c r="H7" s="627" t="s">
        <v>567</v>
      </c>
      <c r="I7" s="627" t="s">
        <v>568</v>
      </c>
      <c r="J7" s="627" t="s">
        <v>569</v>
      </c>
      <c r="K7" s="627" t="s">
        <v>570</v>
      </c>
      <c r="L7" s="629">
        <v>64.462973449255429</v>
      </c>
      <c r="M7" s="629">
        <v>10</v>
      </c>
      <c r="N7" s="630">
        <v>644.62973449255423</v>
      </c>
    </row>
    <row r="8" spans="1:14" ht="14.4" customHeight="1" x14ac:dyDescent="0.3">
      <c r="A8" s="625" t="s">
        <v>535</v>
      </c>
      <c r="B8" s="626" t="s">
        <v>537</v>
      </c>
      <c r="C8" s="627" t="s">
        <v>549</v>
      </c>
      <c r="D8" s="628" t="s">
        <v>550</v>
      </c>
      <c r="E8" s="627" t="s">
        <v>538</v>
      </c>
      <c r="F8" s="628" t="s">
        <v>539</v>
      </c>
      <c r="G8" s="627"/>
      <c r="H8" s="627" t="s">
        <v>571</v>
      </c>
      <c r="I8" s="627" t="s">
        <v>572</v>
      </c>
      <c r="J8" s="627" t="s">
        <v>573</v>
      </c>
      <c r="K8" s="627" t="s">
        <v>574</v>
      </c>
      <c r="L8" s="629">
        <v>151.25001319373399</v>
      </c>
      <c r="M8" s="629">
        <v>1</v>
      </c>
      <c r="N8" s="630">
        <v>151.25001319373399</v>
      </c>
    </row>
    <row r="9" spans="1:14" ht="14.4" customHeight="1" x14ac:dyDescent="0.3">
      <c r="A9" s="625" t="s">
        <v>535</v>
      </c>
      <c r="B9" s="626" t="s">
        <v>537</v>
      </c>
      <c r="C9" s="627" t="s">
        <v>549</v>
      </c>
      <c r="D9" s="628" t="s">
        <v>550</v>
      </c>
      <c r="E9" s="627" t="s">
        <v>538</v>
      </c>
      <c r="F9" s="628" t="s">
        <v>539</v>
      </c>
      <c r="G9" s="627"/>
      <c r="H9" s="627" t="s">
        <v>575</v>
      </c>
      <c r="I9" s="627" t="s">
        <v>576</v>
      </c>
      <c r="J9" s="627" t="s">
        <v>577</v>
      </c>
      <c r="K9" s="627" t="s">
        <v>578</v>
      </c>
      <c r="L9" s="629">
        <v>195.19</v>
      </c>
      <c r="M9" s="629">
        <v>2</v>
      </c>
      <c r="N9" s="630">
        <v>390.38</v>
      </c>
    </row>
    <row r="10" spans="1:14" ht="14.4" customHeight="1" x14ac:dyDescent="0.3">
      <c r="A10" s="625" t="s">
        <v>535</v>
      </c>
      <c r="B10" s="626" t="s">
        <v>537</v>
      </c>
      <c r="C10" s="627" t="s">
        <v>549</v>
      </c>
      <c r="D10" s="628" t="s">
        <v>550</v>
      </c>
      <c r="E10" s="627" t="s">
        <v>538</v>
      </c>
      <c r="F10" s="628" t="s">
        <v>539</v>
      </c>
      <c r="G10" s="627"/>
      <c r="H10" s="627" t="s">
        <v>579</v>
      </c>
      <c r="I10" s="627" t="s">
        <v>580</v>
      </c>
      <c r="J10" s="627" t="s">
        <v>581</v>
      </c>
      <c r="K10" s="627"/>
      <c r="L10" s="629">
        <v>81.540000000000006</v>
      </c>
      <c r="M10" s="629">
        <v>6</v>
      </c>
      <c r="N10" s="630">
        <v>489.24</v>
      </c>
    </row>
    <row r="11" spans="1:14" ht="14.4" customHeight="1" x14ac:dyDescent="0.3">
      <c r="A11" s="625" t="s">
        <v>535</v>
      </c>
      <c r="B11" s="626" t="s">
        <v>537</v>
      </c>
      <c r="C11" s="627" t="s">
        <v>549</v>
      </c>
      <c r="D11" s="628" t="s">
        <v>550</v>
      </c>
      <c r="E11" s="627" t="s">
        <v>538</v>
      </c>
      <c r="F11" s="628" t="s">
        <v>539</v>
      </c>
      <c r="G11" s="627"/>
      <c r="H11" s="627" t="s">
        <v>582</v>
      </c>
      <c r="I11" s="627" t="s">
        <v>583</v>
      </c>
      <c r="J11" s="627" t="s">
        <v>584</v>
      </c>
      <c r="K11" s="627" t="s">
        <v>585</v>
      </c>
      <c r="L11" s="629">
        <v>33.673336506417463</v>
      </c>
      <c r="M11" s="629">
        <v>3</v>
      </c>
      <c r="N11" s="630">
        <v>101.0200095192524</v>
      </c>
    </row>
    <row r="12" spans="1:14" ht="14.4" customHeight="1" x14ac:dyDescent="0.3">
      <c r="A12" s="625" t="s">
        <v>535</v>
      </c>
      <c r="B12" s="626" t="s">
        <v>537</v>
      </c>
      <c r="C12" s="627" t="s">
        <v>549</v>
      </c>
      <c r="D12" s="628" t="s">
        <v>550</v>
      </c>
      <c r="E12" s="627" t="s">
        <v>538</v>
      </c>
      <c r="F12" s="628" t="s">
        <v>539</v>
      </c>
      <c r="G12" s="627"/>
      <c r="H12" s="627" t="s">
        <v>586</v>
      </c>
      <c r="I12" s="627" t="s">
        <v>587</v>
      </c>
      <c r="J12" s="627" t="s">
        <v>588</v>
      </c>
      <c r="K12" s="627" t="s">
        <v>589</v>
      </c>
      <c r="L12" s="629">
        <v>54.37</v>
      </c>
      <c r="M12" s="629">
        <v>1</v>
      </c>
      <c r="N12" s="630">
        <v>54.37</v>
      </c>
    </row>
    <row r="13" spans="1:14" ht="14.4" customHeight="1" x14ac:dyDescent="0.3">
      <c r="A13" s="625" t="s">
        <v>535</v>
      </c>
      <c r="B13" s="626" t="s">
        <v>537</v>
      </c>
      <c r="C13" s="627" t="s">
        <v>549</v>
      </c>
      <c r="D13" s="628" t="s">
        <v>550</v>
      </c>
      <c r="E13" s="627" t="s">
        <v>538</v>
      </c>
      <c r="F13" s="628" t="s">
        <v>539</v>
      </c>
      <c r="G13" s="627"/>
      <c r="H13" s="627" t="s">
        <v>590</v>
      </c>
      <c r="I13" s="627" t="s">
        <v>591</v>
      </c>
      <c r="J13" s="627" t="s">
        <v>592</v>
      </c>
      <c r="K13" s="627" t="s">
        <v>593</v>
      </c>
      <c r="L13" s="629">
        <v>41.119825701306851</v>
      </c>
      <c r="M13" s="629">
        <v>2</v>
      </c>
      <c r="N13" s="630">
        <v>82.239651402613703</v>
      </c>
    </row>
    <row r="14" spans="1:14" ht="14.4" customHeight="1" x14ac:dyDescent="0.3">
      <c r="A14" s="625" t="s">
        <v>535</v>
      </c>
      <c r="B14" s="626" t="s">
        <v>537</v>
      </c>
      <c r="C14" s="627" t="s">
        <v>549</v>
      </c>
      <c r="D14" s="628" t="s">
        <v>550</v>
      </c>
      <c r="E14" s="627" t="s">
        <v>538</v>
      </c>
      <c r="F14" s="628" t="s">
        <v>539</v>
      </c>
      <c r="G14" s="627"/>
      <c r="H14" s="627" t="s">
        <v>594</v>
      </c>
      <c r="I14" s="627" t="s">
        <v>595</v>
      </c>
      <c r="J14" s="627" t="s">
        <v>596</v>
      </c>
      <c r="K14" s="627" t="s">
        <v>597</v>
      </c>
      <c r="L14" s="629">
        <v>138.28639134065739</v>
      </c>
      <c r="M14" s="629">
        <v>35</v>
      </c>
      <c r="N14" s="630">
        <v>4840.0236969230082</v>
      </c>
    </row>
    <row r="15" spans="1:14" ht="14.4" customHeight="1" x14ac:dyDescent="0.3">
      <c r="A15" s="625" t="s">
        <v>535</v>
      </c>
      <c r="B15" s="626" t="s">
        <v>537</v>
      </c>
      <c r="C15" s="627" t="s">
        <v>549</v>
      </c>
      <c r="D15" s="628" t="s">
        <v>550</v>
      </c>
      <c r="E15" s="627" t="s">
        <v>538</v>
      </c>
      <c r="F15" s="628" t="s">
        <v>539</v>
      </c>
      <c r="G15" s="627"/>
      <c r="H15" s="627" t="s">
        <v>598</v>
      </c>
      <c r="I15" s="627" t="s">
        <v>599</v>
      </c>
      <c r="J15" s="627" t="s">
        <v>600</v>
      </c>
      <c r="K15" s="627" t="s">
        <v>601</v>
      </c>
      <c r="L15" s="629">
        <v>162.04</v>
      </c>
      <c r="M15" s="629">
        <v>2</v>
      </c>
      <c r="N15" s="630">
        <v>324.08</v>
      </c>
    </row>
    <row r="16" spans="1:14" ht="14.4" customHeight="1" x14ac:dyDescent="0.3">
      <c r="A16" s="625" t="s">
        <v>535</v>
      </c>
      <c r="B16" s="626" t="s">
        <v>537</v>
      </c>
      <c r="C16" s="627" t="s">
        <v>549</v>
      </c>
      <c r="D16" s="628" t="s">
        <v>550</v>
      </c>
      <c r="E16" s="627" t="s">
        <v>538</v>
      </c>
      <c r="F16" s="628" t="s">
        <v>539</v>
      </c>
      <c r="G16" s="627"/>
      <c r="H16" s="627" t="s">
        <v>602</v>
      </c>
      <c r="I16" s="627" t="s">
        <v>602</v>
      </c>
      <c r="J16" s="627" t="s">
        <v>603</v>
      </c>
      <c r="K16" s="627" t="s">
        <v>604</v>
      </c>
      <c r="L16" s="629">
        <v>206.24</v>
      </c>
      <c r="M16" s="629">
        <v>1</v>
      </c>
      <c r="N16" s="630">
        <v>206.24</v>
      </c>
    </row>
    <row r="17" spans="1:14" ht="14.4" customHeight="1" x14ac:dyDescent="0.3">
      <c r="A17" s="625" t="s">
        <v>535</v>
      </c>
      <c r="B17" s="626" t="s">
        <v>537</v>
      </c>
      <c r="C17" s="627" t="s">
        <v>549</v>
      </c>
      <c r="D17" s="628" t="s">
        <v>550</v>
      </c>
      <c r="E17" s="627" t="s">
        <v>538</v>
      </c>
      <c r="F17" s="628" t="s">
        <v>539</v>
      </c>
      <c r="G17" s="627"/>
      <c r="H17" s="627" t="s">
        <v>605</v>
      </c>
      <c r="I17" s="627" t="s">
        <v>606</v>
      </c>
      <c r="J17" s="627" t="s">
        <v>607</v>
      </c>
      <c r="K17" s="627" t="s">
        <v>608</v>
      </c>
      <c r="L17" s="629">
        <v>91.767499999999984</v>
      </c>
      <c r="M17" s="629">
        <v>8</v>
      </c>
      <c r="N17" s="630">
        <v>734.13999999999987</v>
      </c>
    </row>
    <row r="18" spans="1:14" ht="14.4" customHeight="1" x14ac:dyDescent="0.3">
      <c r="A18" s="625" t="s">
        <v>535</v>
      </c>
      <c r="B18" s="626" t="s">
        <v>537</v>
      </c>
      <c r="C18" s="627" t="s">
        <v>549</v>
      </c>
      <c r="D18" s="628" t="s">
        <v>550</v>
      </c>
      <c r="E18" s="627" t="s">
        <v>538</v>
      </c>
      <c r="F18" s="628" t="s">
        <v>539</v>
      </c>
      <c r="G18" s="627"/>
      <c r="H18" s="627" t="s">
        <v>609</v>
      </c>
      <c r="I18" s="627" t="s">
        <v>610</v>
      </c>
      <c r="J18" s="627" t="s">
        <v>611</v>
      </c>
      <c r="K18" s="627" t="s">
        <v>612</v>
      </c>
      <c r="L18" s="629">
        <v>108.27</v>
      </c>
      <c r="M18" s="629">
        <v>3</v>
      </c>
      <c r="N18" s="630">
        <v>324.81</v>
      </c>
    </row>
    <row r="19" spans="1:14" ht="14.4" customHeight="1" x14ac:dyDescent="0.3">
      <c r="A19" s="625" t="s">
        <v>535</v>
      </c>
      <c r="B19" s="626" t="s">
        <v>537</v>
      </c>
      <c r="C19" s="627" t="s">
        <v>549</v>
      </c>
      <c r="D19" s="628" t="s">
        <v>550</v>
      </c>
      <c r="E19" s="627" t="s">
        <v>538</v>
      </c>
      <c r="F19" s="628" t="s">
        <v>539</v>
      </c>
      <c r="G19" s="627"/>
      <c r="H19" s="627" t="s">
        <v>613</v>
      </c>
      <c r="I19" s="627" t="s">
        <v>614</v>
      </c>
      <c r="J19" s="627" t="s">
        <v>596</v>
      </c>
      <c r="K19" s="627" t="s">
        <v>615</v>
      </c>
      <c r="L19" s="629">
        <v>372.14</v>
      </c>
      <c r="M19" s="629">
        <v>1</v>
      </c>
      <c r="N19" s="630">
        <v>372.14</v>
      </c>
    </row>
    <row r="20" spans="1:14" ht="14.4" customHeight="1" x14ac:dyDescent="0.3">
      <c r="A20" s="625" t="s">
        <v>535</v>
      </c>
      <c r="B20" s="626" t="s">
        <v>537</v>
      </c>
      <c r="C20" s="627" t="s">
        <v>549</v>
      </c>
      <c r="D20" s="628" t="s">
        <v>550</v>
      </c>
      <c r="E20" s="627" t="s">
        <v>538</v>
      </c>
      <c r="F20" s="628" t="s">
        <v>539</v>
      </c>
      <c r="G20" s="627"/>
      <c r="H20" s="627" t="s">
        <v>616</v>
      </c>
      <c r="I20" s="627" t="s">
        <v>617</v>
      </c>
      <c r="J20" s="627" t="s">
        <v>618</v>
      </c>
      <c r="K20" s="627" t="s">
        <v>619</v>
      </c>
      <c r="L20" s="629">
        <v>56.49</v>
      </c>
      <c r="M20" s="629">
        <v>1</v>
      </c>
      <c r="N20" s="630">
        <v>56.49</v>
      </c>
    </row>
    <row r="21" spans="1:14" ht="14.4" customHeight="1" x14ac:dyDescent="0.3">
      <c r="A21" s="625" t="s">
        <v>535</v>
      </c>
      <c r="B21" s="626" t="s">
        <v>537</v>
      </c>
      <c r="C21" s="627" t="s">
        <v>549</v>
      </c>
      <c r="D21" s="628" t="s">
        <v>550</v>
      </c>
      <c r="E21" s="627" t="s">
        <v>538</v>
      </c>
      <c r="F21" s="628" t="s">
        <v>539</v>
      </c>
      <c r="G21" s="627"/>
      <c r="H21" s="627" t="s">
        <v>620</v>
      </c>
      <c r="I21" s="627" t="s">
        <v>621</v>
      </c>
      <c r="J21" s="627" t="s">
        <v>622</v>
      </c>
      <c r="K21" s="627" t="s">
        <v>623</v>
      </c>
      <c r="L21" s="629">
        <v>337.26</v>
      </c>
      <c r="M21" s="629">
        <v>2</v>
      </c>
      <c r="N21" s="630">
        <v>674.52</v>
      </c>
    </row>
    <row r="22" spans="1:14" ht="14.4" customHeight="1" x14ac:dyDescent="0.3">
      <c r="A22" s="625" t="s">
        <v>535</v>
      </c>
      <c r="B22" s="626" t="s">
        <v>537</v>
      </c>
      <c r="C22" s="627" t="s">
        <v>549</v>
      </c>
      <c r="D22" s="628" t="s">
        <v>550</v>
      </c>
      <c r="E22" s="627" t="s">
        <v>538</v>
      </c>
      <c r="F22" s="628" t="s">
        <v>539</v>
      </c>
      <c r="G22" s="627"/>
      <c r="H22" s="627" t="s">
        <v>624</v>
      </c>
      <c r="I22" s="627" t="s">
        <v>624</v>
      </c>
      <c r="J22" s="627" t="s">
        <v>625</v>
      </c>
      <c r="K22" s="627" t="s">
        <v>626</v>
      </c>
      <c r="L22" s="629">
        <v>1408.00235514478</v>
      </c>
      <c r="M22" s="629">
        <v>0.4</v>
      </c>
      <c r="N22" s="630">
        <v>563.20094205791202</v>
      </c>
    </row>
    <row r="23" spans="1:14" ht="14.4" customHeight="1" x14ac:dyDescent="0.3">
      <c r="A23" s="625" t="s">
        <v>535</v>
      </c>
      <c r="B23" s="626" t="s">
        <v>537</v>
      </c>
      <c r="C23" s="627" t="s">
        <v>549</v>
      </c>
      <c r="D23" s="628" t="s">
        <v>550</v>
      </c>
      <c r="E23" s="627" t="s">
        <v>538</v>
      </c>
      <c r="F23" s="628" t="s">
        <v>539</v>
      </c>
      <c r="G23" s="627"/>
      <c r="H23" s="627" t="s">
        <v>627</v>
      </c>
      <c r="I23" s="627" t="s">
        <v>628</v>
      </c>
      <c r="J23" s="627" t="s">
        <v>629</v>
      </c>
      <c r="K23" s="627" t="s">
        <v>630</v>
      </c>
      <c r="L23" s="629">
        <v>293.79499999999996</v>
      </c>
      <c r="M23" s="629">
        <v>4</v>
      </c>
      <c r="N23" s="630">
        <v>1175.1799999999998</v>
      </c>
    </row>
    <row r="24" spans="1:14" ht="14.4" customHeight="1" x14ac:dyDescent="0.3">
      <c r="A24" s="625" t="s">
        <v>535</v>
      </c>
      <c r="B24" s="626" t="s">
        <v>537</v>
      </c>
      <c r="C24" s="627" t="s">
        <v>549</v>
      </c>
      <c r="D24" s="628" t="s">
        <v>550</v>
      </c>
      <c r="E24" s="627" t="s">
        <v>538</v>
      </c>
      <c r="F24" s="628" t="s">
        <v>539</v>
      </c>
      <c r="G24" s="627"/>
      <c r="H24" s="627" t="s">
        <v>631</v>
      </c>
      <c r="I24" s="627" t="s">
        <v>632</v>
      </c>
      <c r="J24" s="627" t="s">
        <v>633</v>
      </c>
      <c r="K24" s="627" t="s">
        <v>634</v>
      </c>
      <c r="L24" s="629">
        <v>43.15</v>
      </c>
      <c r="M24" s="629">
        <v>1</v>
      </c>
      <c r="N24" s="630">
        <v>43.15</v>
      </c>
    </row>
    <row r="25" spans="1:14" ht="14.4" customHeight="1" x14ac:dyDescent="0.3">
      <c r="A25" s="625" t="s">
        <v>535</v>
      </c>
      <c r="B25" s="626" t="s">
        <v>537</v>
      </c>
      <c r="C25" s="627" t="s">
        <v>549</v>
      </c>
      <c r="D25" s="628" t="s">
        <v>550</v>
      </c>
      <c r="E25" s="627" t="s">
        <v>538</v>
      </c>
      <c r="F25" s="628" t="s">
        <v>539</v>
      </c>
      <c r="G25" s="627"/>
      <c r="H25" s="627" t="s">
        <v>635</v>
      </c>
      <c r="I25" s="627" t="s">
        <v>636</v>
      </c>
      <c r="J25" s="627" t="s">
        <v>637</v>
      </c>
      <c r="K25" s="627" t="s">
        <v>638</v>
      </c>
      <c r="L25" s="629">
        <v>42.04</v>
      </c>
      <c r="M25" s="629">
        <v>1</v>
      </c>
      <c r="N25" s="630">
        <v>42.04</v>
      </c>
    </row>
    <row r="26" spans="1:14" ht="14.4" customHeight="1" x14ac:dyDescent="0.3">
      <c r="A26" s="625" t="s">
        <v>535</v>
      </c>
      <c r="B26" s="626" t="s">
        <v>537</v>
      </c>
      <c r="C26" s="627" t="s">
        <v>549</v>
      </c>
      <c r="D26" s="628" t="s">
        <v>550</v>
      </c>
      <c r="E26" s="627" t="s">
        <v>538</v>
      </c>
      <c r="F26" s="628" t="s">
        <v>539</v>
      </c>
      <c r="G26" s="627" t="s">
        <v>639</v>
      </c>
      <c r="H26" s="627" t="s">
        <v>640</v>
      </c>
      <c r="I26" s="627" t="s">
        <v>640</v>
      </c>
      <c r="J26" s="627" t="s">
        <v>641</v>
      </c>
      <c r="K26" s="627" t="s">
        <v>642</v>
      </c>
      <c r="L26" s="629">
        <v>258.33215296996468</v>
      </c>
      <c r="M26" s="629">
        <v>24</v>
      </c>
      <c r="N26" s="630">
        <v>6199.9716712791524</v>
      </c>
    </row>
    <row r="27" spans="1:14" ht="14.4" customHeight="1" x14ac:dyDescent="0.3">
      <c r="A27" s="625" t="s">
        <v>535</v>
      </c>
      <c r="B27" s="626" t="s">
        <v>537</v>
      </c>
      <c r="C27" s="627" t="s">
        <v>549</v>
      </c>
      <c r="D27" s="628" t="s">
        <v>550</v>
      </c>
      <c r="E27" s="627" t="s">
        <v>538</v>
      </c>
      <c r="F27" s="628" t="s">
        <v>539</v>
      </c>
      <c r="G27" s="627" t="s">
        <v>639</v>
      </c>
      <c r="H27" s="627" t="s">
        <v>643</v>
      </c>
      <c r="I27" s="627" t="s">
        <v>643</v>
      </c>
      <c r="J27" s="627" t="s">
        <v>644</v>
      </c>
      <c r="K27" s="627" t="s">
        <v>645</v>
      </c>
      <c r="L27" s="629">
        <v>181.58987401430298</v>
      </c>
      <c r="M27" s="629">
        <v>20</v>
      </c>
      <c r="N27" s="630">
        <v>3631.7974802860595</v>
      </c>
    </row>
    <row r="28" spans="1:14" ht="14.4" customHeight="1" x14ac:dyDescent="0.3">
      <c r="A28" s="625" t="s">
        <v>535</v>
      </c>
      <c r="B28" s="626" t="s">
        <v>537</v>
      </c>
      <c r="C28" s="627" t="s">
        <v>549</v>
      </c>
      <c r="D28" s="628" t="s">
        <v>550</v>
      </c>
      <c r="E28" s="627" t="s">
        <v>538</v>
      </c>
      <c r="F28" s="628" t="s">
        <v>539</v>
      </c>
      <c r="G28" s="627" t="s">
        <v>639</v>
      </c>
      <c r="H28" s="627" t="s">
        <v>646</v>
      </c>
      <c r="I28" s="627" t="s">
        <v>646</v>
      </c>
      <c r="J28" s="627" t="s">
        <v>647</v>
      </c>
      <c r="K28" s="627" t="s">
        <v>645</v>
      </c>
      <c r="L28" s="629">
        <v>162.15</v>
      </c>
      <c r="M28" s="629">
        <v>1</v>
      </c>
      <c r="N28" s="630">
        <v>162.15</v>
      </c>
    </row>
    <row r="29" spans="1:14" ht="14.4" customHeight="1" x14ac:dyDescent="0.3">
      <c r="A29" s="625" t="s">
        <v>535</v>
      </c>
      <c r="B29" s="626" t="s">
        <v>537</v>
      </c>
      <c r="C29" s="627" t="s">
        <v>549</v>
      </c>
      <c r="D29" s="628" t="s">
        <v>550</v>
      </c>
      <c r="E29" s="627" t="s">
        <v>538</v>
      </c>
      <c r="F29" s="628" t="s">
        <v>539</v>
      </c>
      <c r="G29" s="627" t="s">
        <v>639</v>
      </c>
      <c r="H29" s="627" t="s">
        <v>648</v>
      </c>
      <c r="I29" s="627" t="s">
        <v>648</v>
      </c>
      <c r="J29" s="627" t="s">
        <v>647</v>
      </c>
      <c r="K29" s="627" t="s">
        <v>649</v>
      </c>
      <c r="L29" s="629">
        <v>259.44098079427204</v>
      </c>
      <c r="M29" s="629">
        <v>6</v>
      </c>
      <c r="N29" s="630">
        <v>1556.6458847656322</v>
      </c>
    </row>
    <row r="30" spans="1:14" ht="14.4" customHeight="1" x14ac:dyDescent="0.3">
      <c r="A30" s="625" t="s">
        <v>535</v>
      </c>
      <c r="B30" s="626" t="s">
        <v>537</v>
      </c>
      <c r="C30" s="627" t="s">
        <v>549</v>
      </c>
      <c r="D30" s="628" t="s">
        <v>550</v>
      </c>
      <c r="E30" s="627" t="s">
        <v>538</v>
      </c>
      <c r="F30" s="628" t="s">
        <v>539</v>
      </c>
      <c r="G30" s="627" t="s">
        <v>639</v>
      </c>
      <c r="H30" s="627" t="s">
        <v>650</v>
      </c>
      <c r="I30" s="627" t="s">
        <v>650</v>
      </c>
      <c r="J30" s="627" t="s">
        <v>651</v>
      </c>
      <c r="K30" s="627" t="s">
        <v>652</v>
      </c>
      <c r="L30" s="629">
        <v>313.779135456002</v>
      </c>
      <c r="M30" s="629">
        <v>1</v>
      </c>
      <c r="N30" s="630">
        <v>313.779135456002</v>
      </c>
    </row>
    <row r="31" spans="1:14" ht="14.4" customHeight="1" x14ac:dyDescent="0.3">
      <c r="A31" s="625" t="s">
        <v>535</v>
      </c>
      <c r="B31" s="626" t="s">
        <v>537</v>
      </c>
      <c r="C31" s="627" t="s">
        <v>549</v>
      </c>
      <c r="D31" s="628" t="s">
        <v>550</v>
      </c>
      <c r="E31" s="627" t="s">
        <v>538</v>
      </c>
      <c r="F31" s="628" t="s">
        <v>539</v>
      </c>
      <c r="G31" s="627" t="s">
        <v>639</v>
      </c>
      <c r="H31" s="627" t="s">
        <v>653</v>
      </c>
      <c r="I31" s="627" t="s">
        <v>653</v>
      </c>
      <c r="J31" s="627" t="s">
        <v>641</v>
      </c>
      <c r="K31" s="627" t="s">
        <v>654</v>
      </c>
      <c r="L31" s="629">
        <v>145.75622039100637</v>
      </c>
      <c r="M31" s="629">
        <v>50.099999999999987</v>
      </c>
      <c r="N31" s="630">
        <v>7302.3866415894172</v>
      </c>
    </row>
    <row r="32" spans="1:14" ht="14.4" customHeight="1" x14ac:dyDescent="0.3">
      <c r="A32" s="625" t="s">
        <v>535</v>
      </c>
      <c r="B32" s="626" t="s">
        <v>537</v>
      </c>
      <c r="C32" s="627" t="s">
        <v>549</v>
      </c>
      <c r="D32" s="628" t="s">
        <v>550</v>
      </c>
      <c r="E32" s="627" t="s">
        <v>538</v>
      </c>
      <c r="F32" s="628" t="s">
        <v>539</v>
      </c>
      <c r="G32" s="627" t="s">
        <v>639</v>
      </c>
      <c r="H32" s="627" t="s">
        <v>655</v>
      </c>
      <c r="I32" s="627" t="s">
        <v>655</v>
      </c>
      <c r="J32" s="627" t="s">
        <v>641</v>
      </c>
      <c r="K32" s="627" t="s">
        <v>656</v>
      </c>
      <c r="L32" s="629">
        <v>152.49</v>
      </c>
      <c r="M32" s="629">
        <v>5</v>
      </c>
      <c r="N32" s="630">
        <v>762.45</v>
      </c>
    </row>
    <row r="33" spans="1:14" ht="14.4" customHeight="1" x14ac:dyDescent="0.3">
      <c r="A33" s="625" t="s">
        <v>535</v>
      </c>
      <c r="B33" s="626" t="s">
        <v>537</v>
      </c>
      <c r="C33" s="627" t="s">
        <v>549</v>
      </c>
      <c r="D33" s="628" t="s">
        <v>550</v>
      </c>
      <c r="E33" s="627" t="s">
        <v>538</v>
      </c>
      <c r="F33" s="628" t="s">
        <v>539</v>
      </c>
      <c r="G33" s="627" t="s">
        <v>639</v>
      </c>
      <c r="H33" s="627" t="s">
        <v>657</v>
      </c>
      <c r="I33" s="627" t="s">
        <v>657</v>
      </c>
      <c r="J33" s="627" t="s">
        <v>658</v>
      </c>
      <c r="K33" s="627" t="s">
        <v>659</v>
      </c>
      <c r="L33" s="629">
        <v>72.840075054621011</v>
      </c>
      <c r="M33" s="629">
        <v>11</v>
      </c>
      <c r="N33" s="630">
        <v>801.24082560083116</v>
      </c>
    </row>
    <row r="34" spans="1:14" ht="14.4" customHeight="1" x14ac:dyDescent="0.3">
      <c r="A34" s="625" t="s">
        <v>535</v>
      </c>
      <c r="B34" s="626" t="s">
        <v>537</v>
      </c>
      <c r="C34" s="627" t="s">
        <v>549</v>
      </c>
      <c r="D34" s="628" t="s">
        <v>550</v>
      </c>
      <c r="E34" s="627" t="s">
        <v>538</v>
      </c>
      <c r="F34" s="628" t="s">
        <v>539</v>
      </c>
      <c r="G34" s="627" t="s">
        <v>639</v>
      </c>
      <c r="H34" s="627" t="s">
        <v>660</v>
      </c>
      <c r="I34" s="627" t="s">
        <v>661</v>
      </c>
      <c r="J34" s="627" t="s">
        <v>662</v>
      </c>
      <c r="K34" s="627" t="s">
        <v>663</v>
      </c>
      <c r="L34" s="629">
        <v>40.23983089128695</v>
      </c>
      <c r="M34" s="629">
        <v>2</v>
      </c>
      <c r="N34" s="630">
        <v>80.479661782573899</v>
      </c>
    </row>
    <row r="35" spans="1:14" ht="14.4" customHeight="1" x14ac:dyDescent="0.3">
      <c r="A35" s="625" t="s">
        <v>535</v>
      </c>
      <c r="B35" s="626" t="s">
        <v>537</v>
      </c>
      <c r="C35" s="627" t="s">
        <v>549</v>
      </c>
      <c r="D35" s="628" t="s">
        <v>550</v>
      </c>
      <c r="E35" s="627" t="s">
        <v>538</v>
      </c>
      <c r="F35" s="628" t="s">
        <v>539</v>
      </c>
      <c r="G35" s="627" t="s">
        <v>639</v>
      </c>
      <c r="H35" s="627" t="s">
        <v>664</v>
      </c>
      <c r="I35" s="627" t="s">
        <v>665</v>
      </c>
      <c r="J35" s="627" t="s">
        <v>666</v>
      </c>
      <c r="K35" s="627" t="s">
        <v>667</v>
      </c>
      <c r="L35" s="629">
        <v>53.65</v>
      </c>
      <c r="M35" s="629">
        <v>1</v>
      </c>
      <c r="N35" s="630">
        <v>53.65</v>
      </c>
    </row>
    <row r="36" spans="1:14" ht="14.4" customHeight="1" x14ac:dyDescent="0.3">
      <c r="A36" s="625" t="s">
        <v>535</v>
      </c>
      <c r="B36" s="626" t="s">
        <v>537</v>
      </c>
      <c r="C36" s="627" t="s">
        <v>549</v>
      </c>
      <c r="D36" s="628" t="s">
        <v>550</v>
      </c>
      <c r="E36" s="627" t="s">
        <v>538</v>
      </c>
      <c r="F36" s="628" t="s">
        <v>539</v>
      </c>
      <c r="G36" s="627" t="s">
        <v>639</v>
      </c>
      <c r="H36" s="627" t="s">
        <v>668</v>
      </c>
      <c r="I36" s="627" t="s">
        <v>669</v>
      </c>
      <c r="J36" s="627" t="s">
        <v>670</v>
      </c>
      <c r="K36" s="627" t="s">
        <v>671</v>
      </c>
      <c r="L36" s="629">
        <v>84.546961278670125</v>
      </c>
      <c r="M36" s="629">
        <v>13</v>
      </c>
      <c r="N36" s="630">
        <v>1099.1104966227117</v>
      </c>
    </row>
    <row r="37" spans="1:14" ht="14.4" customHeight="1" x14ac:dyDescent="0.3">
      <c r="A37" s="625" t="s">
        <v>535</v>
      </c>
      <c r="B37" s="626" t="s">
        <v>537</v>
      </c>
      <c r="C37" s="627" t="s">
        <v>549</v>
      </c>
      <c r="D37" s="628" t="s">
        <v>550</v>
      </c>
      <c r="E37" s="627" t="s">
        <v>538</v>
      </c>
      <c r="F37" s="628" t="s">
        <v>539</v>
      </c>
      <c r="G37" s="627" t="s">
        <v>639</v>
      </c>
      <c r="H37" s="627" t="s">
        <v>672</v>
      </c>
      <c r="I37" s="627" t="s">
        <v>673</v>
      </c>
      <c r="J37" s="627" t="s">
        <v>674</v>
      </c>
      <c r="K37" s="627" t="s">
        <v>675</v>
      </c>
      <c r="L37" s="629">
        <v>93.889767152687099</v>
      </c>
      <c r="M37" s="629">
        <v>2</v>
      </c>
      <c r="N37" s="630">
        <v>187.7795343053742</v>
      </c>
    </row>
    <row r="38" spans="1:14" ht="14.4" customHeight="1" x14ac:dyDescent="0.3">
      <c r="A38" s="625" t="s">
        <v>535</v>
      </c>
      <c r="B38" s="626" t="s">
        <v>537</v>
      </c>
      <c r="C38" s="627" t="s">
        <v>549</v>
      </c>
      <c r="D38" s="628" t="s">
        <v>550</v>
      </c>
      <c r="E38" s="627" t="s">
        <v>538</v>
      </c>
      <c r="F38" s="628" t="s">
        <v>539</v>
      </c>
      <c r="G38" s="627" t="s">
        <v>639</v>
      </c>
      <c r="H38" s="627" t="s">
        <v>676</v>
      </c>
      <c r="I38" s="627" t="s">
        <v>677</v>
      </c>
      <c r="J38" s="627" t="s">
        <v>674</v>
      </c>
      <c r="K38" s="627" t="s">
        <v>678</v>
      </c>
      <c r="L38" s="629">
        <v>98.447665386028476</v>
      </c>
      <c r="M38" s="629">
        <v>143</v>
      </c>
      <c r="N38" s="630">
        <v>14078.016150202071</v>
      </c>
    </row>
    <row r="39" spans="1:14" ht="14.4" customHeight="1" x14ac:dyDescent="0.3">
      <c r="A39" s="625" t="s">
        <v>535</v>
      </c>
      <c r="B39" s="626" t="s">
        <v>537</v>
      </c>
      <c r="C39" s="627" t="s">
        <v>549</v>
      </c>
      <c r="D39" s="628" t="s">
        <v>550</v>
      </c>
      <c r="E39" s="627" t="s">
        <v>538</v>
      </c>
      <c r="F39" s="628" t="s">
        <v>539</v>
      </c>
      <c r="G39" s="627" t="s">
        <v>639</v>
      </c>
      <c r="H39" s="627" t="s">
        <v>679</v>
      </c>
      <c r="I39" s="627" t="s">
        <v>680</v>
      </c>
      <c r="J39" s="627" t="s">
        <v>681</v>
      </c>
      <c r="K39" s="627" t="s">
        <v>682</v>
      </c>
      <c r="L39" s="629">
        <v>166.07737384849733</v>
      </c>
      <c r="M39" s="629">
        <v>12</v>
      </c>
      <c r="N39" s="630">
        <v>1992.9284861819681</v>
      </c>
    </row>
    <row r="40" spans="1:14" ht="14.4" customHeight="1" x14ac:dyDescent="0.3">
      <c r="A40" s="625" t="s">
        <v>535</v>
      </c>
      <c r="B40" s="626" t="s">
        <v>537</v>
      </c>
      <c r="C40" s="627" t="s">
        <v>549</v>
      </c>
      <c r="D40" s="628" t="s">
        <v>550</v>
      </c>
      <c r="E40" s="627" t="s">
        <v>538</v>
      </c>
      <c r="F40" s="628" t="s">
        <v>539</v>
      </c>
      <c r="G40" s="627" t="s">
        <v>639</v>
      </c>
      <c r="H40" s="627" t="s">
        <v>683</v>
      </c>
      <c r="I40" s="627" t="s">
        <v>684</v>
      </c>
      <c r="J40" s="627" t="s">
        <v>685</v>
      </c>
      <c r="K40" s="627" t="s">
        <v>686</v>
      </c>
      <c r="L40" s="629">
        <v>63.379696875307147</v>
      </c>
      <c r="M40" s="629">
        <v>7</v>
      </c>
      <c r="N40" s="630">
        <v>443.65787812715001</v>
      </c>
    </row>
    <row r="41" spans="1:14" ht="14.4" customHeight="1" x14ac:dyDescent="0.3">
      <c r="A41" s="625" t="s">
        <v>535</v>
      </c>
      <c r="B41" s="626" t="s">
        <v>537</v>
      </c>
      <c r="C41" s="627" t="s">
        <v>549</v>
      </c>
      <c r="D41" s="628" t="s">
        <v>550</v>
      </c>
      <c r="E41" s="627" t="s">
        <v>538</v>
      </c>
      <c r="F41" s="628" t="s">
        <v>539</v>
      </c>
      <c r="G41" s="627" t="s">
        <v>639</v>
      </c>
      <c r="H41" s="627" t="s">
        <v>687</v>
      </c>
      <c r="I41" s="627" t="s">
        <v>688</v>
      </c>
      <c r="J41" s="627" t="s">
        <v>689</v>
      </c>
      <c r="K41" s="627" t="s">
        <v>690</v>
      </c>
      <c r="L41" s="629">
        <v>73.78</v>
      </c>
      <c r="M41" s="629">
        <v>1</v>
      </c>
      <c r="N41" s="630">
        <v>73.78</v>
      </c>
    </row>
    <row r="42" spans="1:14" ht="14.4" customHeight="1" x14ac:dyDescent="0.3">
      <c r="A42" s="625" t="s">
        <v>535</v>
      </c>
      <c r="B42" s="626" t="s">
        <v>537</v>
      </c>
      <c r="C42" s="627" t="s">
        <v>549</v>
      </c>
      <c r="D42" s="628" t="s">
        <v>550</v>
      </c>
      <c r="E42" s="627" t="s">
        <v>538</v>
      </c>
      <c r="F42" s="628" t="s">
        <v>539</v>
      </c>
      <c r="G42" s="627" t="s">
        <v>639</v>
      </c>
      <c r="H42" s="627" t="s">
        <v>691</v>
      </c>
      <c r="I42" s="627" t="s">
        <v>692</v>
      </c>
      <c r="J42" s="627" t="s">
        <v>693</v>
      </c>
      <c r="K42" s="627" t="s">
        <v>694</v>
      </c>
      <c r="L42" s="629">
        <v>60.752322401554466</v>
      </c>
      <c r="M42" s="629">
        <v>3</v>
      </c>
      <c r="N42" s="630">
        <v>182.2569672046634</v>
      </c>
    </row>
    <row r="43" spans="1:14" ht="14.4" customHeight="1" x14ac:dyDescent="0.3">
      <c r="A43" s="625" t="s">
        <v>535</v>
      </c>
      <c r="B43" s="626" t="s">
        <v>537</v>
      </c>
      <c r="C43" s="627" t="s">
        <v>549</v>
      </c>
      <c r="D43" s="628" t="s">
        <v>550</v>
      </c>
      <c r="E43" s="627" t="s">
        <v>538</v>
      </c>
      <c r="F43" s="628" t="s">
        <v>539</v>
      </c>
      <c r="G43" s="627" t="s">
        <v>639</v>
      </c>
      <c r="H43" s="627" t="s">
        <v>695</v>
      </c>
      <c r="I43" s="627" t="s">
        <v>696</v>
      </c>
      <c r="J43" s="627" t="s">
        <v>697</v>
      </c>
      <c r="K43" s="627" t="s">
        <v>698</v>
      </c>
      <c r="L43" s="629">
        <v>55.570946611183963</v>
      </c>
      <c r="M43" s="629">
        <v>31</v>
      </c>
      <c r="N43" s="630">
        <v>1722.6993449467029</v>
      </c>
    </row>
    <row r="44" spans="1:14" ht="14.4" customHeight="1" x14ac:dyDescent="0.3">
      <c r="A44" s="625" t="s">
        <v>535</v>
      </c>
      <c r="B44" s="626" t="s">
        <v>537</v>
      </c>
      <c r="C44" s="627" t="s">
        <v>549</v>
      </c>
      <c r="D44" s="628" t="s">
        <v>550</v>
      </c>
      <c r="E44" s="627" t="s">
        <v>538</v>
      </c>
      <c r="F44" s="628" t="s">
        <v>539</v>
      </c>
      <c r="G44" s="627" t="s">
        <v>639</v>
      </c>
      <c r="H44" s="627" t="s">
        <v>699</v>
      </c>
      <c r="I44" s="627" t="s">
        <v>700</v>
      </c>
      <c r="J44" s="627" t="s">
        <v>701</v>
      </c>
      <c r="K44" s="627" t="s">
        <v>702</v>
      </c>
      <c r="L44" s="629">
        <v>78.555508747428235</v>
      </c>
      <c r="M44" s="629">
        <v>28</v>
      </c>
      <c r="N44" s="630">
        <v>2199.5542449279906</v>
      </c>
    </row>
    <row r="45" spans="1:14" ht="14.4" customHeight="1" x14ac:dyDescent="0.3">
      <c r="A45" s="625" t="s">
        <v>535</v>
      </c>
      <c r="B45" s="626" t="s">
        <v>537</v>
      </c>
      <c r="C45" s="627" t="s">
        <v>549</v>
      </c>
      <c r="D45" s="628" t="s">
        <v>550</v>
      </c>
      <c r="E45" s="627" t="s">
        <v>538</v>
      </c>
      <c r="F45" s="628" t="s">
        <v>539</v>
      </c>
      <c r="G45" s="627" t="s">
        <v>639</v>
      </c>
      <c r="H45" s="627" t="s">
        <v>703</v>
      </c>
      <c r="I45" s="627" t="s">
        <v>704</v>
      </c>
      <c r="J45" s="627" t="s">
        <v>705</v>
      </c>
      <c r="K45" s="627" t="s">
        <v>706</v>
      </c>
      <c r="L45" s="629">
        <v>137.230591054771</v>
      </c>
      <c r="M45" s="629">
        <v>1</v>
      </c>
      <c r="N45" s="630">
        <v>137.230591054771</v>
      </c>
    </row>
    <row r="46" spans="1:14" ht="14.4" customHeight="1" x14ac:dyDescent="0.3">
      <c r="A46" s="625" t="s">
        <v>535</v>
      </c>
      <c r="B46" s="626" t="s">
        <v>537</v>
      </c>
      <c r="C46" s="627" t="s">
        <v>549</v>
      </c>
      <c r="D46" s="628" t="s">
        <v>550</v>
      </c>
      <c r="E46" s="627" t="s">
        <v>538</v>
      </c>
      <c r="F46" s="628" t="s">
        <v>539</v>
      </c>
      <c r="G46" s="627" t="s">
        <v>639</v>
      </c>
      <c r="H46" s="627" t="s">
        <v>707</v>
      </c>
      <c r="I46" s="627" t="s">
        <v>708</v>
      </c>
      <c r="J46" s="627" t="s">
        <v>709</v>
      </c>
      <c r="K46" s="627" t="s">
        <v>710</v>
      </c>
      <c r="L46" s="629">
        <v>27.37312619825224</v>
      </c>
      <c r="M46" s="629">
        <v>150</v>
      </c>
      <c r="N46" s="630">
        <v>4105.9689297378363</v>
      </c>
    </row>
    <row r="47" spans="1:14" ht="14.4" customHeight="1" x14ac:dyDescent="0.3">
      <c r="A47" s="625" t="s">
        <v>535</v>
      </c>
      <c r="B47" s="626" t="s">
        <v>537</v>
      </c>
      <c r="C47" s="627" t="s">
        <v>549</v>
      </c>
      <c r="D47" s="628" t="s">
        <v>550</v>
      </c>
      <c r="E47" s="627" t="s">
        <v>538</v>
      </c>
      <c r="F47" s="628" t="s">
        <v>539</v>
      </c>
      <c r="G47" s="627" t="s">
        <v>639</v>
      </c>
      <c r="H47" s="627" t="s">
        <v>711</v>
      </c>
      <c r="I47" s="627" t="s">
        <v>712</v>
      </c>
      <c r="J47" s="627" t="s">
        <v>713</v>
      </c>
      <c r="K47" s="627" t="s">
        <v>714</v>
      </c>
      <c r="L47" s="629">
        <v>81.252820678253158</v>
      </c>
      <c r="M47" s="629">
        <v>32</v>
      </c>
      <c r="N47" s="630">
        <v>2600.0902617041011</v>
      </c>
    </row>
    <row r="48" spans="1:14" ht="14.4" customHeight="1" x14ac:dyDescent="0.3">
      <c r="A48" s="625" t="s">
        <v>535</v>
      </c>
      <c r="B48" s="626" t="s">
        <v>537</v>
      </c>
      <c r="C48" s="627" t="s">
        <v>549</v>
      </c>
      <c r="D48" s="628" t="s">
        <v>550</v>
      </c>
      <c r="E48" s="627" t="s">
        <v>538</v>
      </c>
      <c r="F48" s="628" t="s">
        <v>539</v>
      </c>
      <c r="G48" s="627" t="s">
        <v>639</v>
      </c>
      <c r="H48" s="627" t="s">
        <v>715</v>
      </c>
      <c r="I48" s="627" t="s">
        <v>716</v>
      </c>
      <c r="J48" s="627" t="s">
        <v>717</v>
      </c>
      <c r="K48" s="627" t="s">
        <v>718</v>
      </c>
      <c r="L48" s="629">
        <v>61.071917841569828</v>
      </c>
      <c r="M48" s="629">
        <v>5</v>
      </c>
      <c r="N48" s="630">
        <v>305.35958920784913</v>
      </c>
    </row>
    <row r="49" spans="1:14" ht="14.4" customHeight="1" x14ac:dyDescent="0.3">
      <c r="A49" s="625" t="s">
        <v>535</v>
      </c>
      <c r="B49" s="626" t="s">
        <v>537</v>
      </c>
      <c r="C49" s="627" t="s">
        <v>549</v>
      </c>
      <c r="D49" s="628" t="s">
        <v>550</v>
      </c>
      <c r="E49" s="627" t="s">
        <v>538</v>
      </c>
      <c r="F49" s="628" t="s">
        <v>539</v>
      </c>
      <c r="G49" s="627" t="s">
        <v>639</v>
      </c>
      <c r="H49" s="627" t="s">
        <v>719</v>
      </c>
      <c r="I49" s="627" t="s">
        <v>720</v>
      </c>
      <c r="J49" s="627" t="s">
        <v>721</v>
      </c>
      <c r="K49" s="627" t="s">
        <v>722</v>
      </c>
      <c r="L49" s="629">
        <v>121.01451425041279</v>
      </c>
      <c r="M49" s="629">
        <v>13</v>
      </c>
      <c r="N49" s="630">
        <v>1573.1886852553662</v>
      </c>
    </row>
    <row r="50" spans="1:14" ht="14.4" customHeight="1" x14ac:dyDescent="0.3">
      <c r="A50" s="625" t="s">
        <v>535</v>
      </c>
      <c r="B50" s="626" t="s">
        <v>537</v>
      </c>
      <c r="C50" s="627" t="s">
        <v>549</v>
      </c>
      <c r="D50" s="628" t="s">
        <v>550</v>
      </c>
      <c r="E50" s="627" t="s">
        <v>538</v>
      </c>
      <c r="F50" s="628" t="s">
        <v>539</v>
      </c>
      <c r="G50" s="627" t="s">
        <v>639</v>
      </c>
      <c r="H50" s="627" t="s">
        <v>723</v>
      </c>
      <c r="I50" s="627" t="s">
        <v>724</v>
      </c>
      <c r="J50" s="627" t="s">
        <v>725</v>
      </c>
      <c r="K50" s="627" t="s">
        <v>726</v>
      </c>
      <c r="L50" s="629">
        <v>55.489963489753301</v>
      </c>
      <c r="M50" s="629">
        <v>2</v>
      </c>
      <c r="N50" s="630">
        <v>110.9799269795066</v>
      </c>
    </row>
    <row r="51" spans="1:14" ht="14.4" customHeight="1" x14ac:dyDescent="0.3">
      <c r="A51" s="625" t="s">
        <v>535</v>
      </c>
      <c r="B51" s="626" t="s">
        <v>537</v>
      </c>
      <c r="C51" s="627" t="s">
        <v>549</v>
      </c>
      <c r="D51" s="628" t="s">
        <v>550</v>
      </c>
      <c r="E51" s="627" t="s">
        <v>538</v>
      </c>
      <c r="F51" s="628" t="s">
        <v>539</v>
      </c>
      <c r="G51" s="627" t="s">
        <v>639</v>
      </c>
      <c r="H51" s="627" t="s">
        <v>727</v>
      </c>
      <c r="I51" s="627" t="s">
        <v>728</v>
      </c>
      <c r="J51" s="627" t="s">
        <v>729</v>
      </c>
      <c r="K51" s="627" t="s">
        <v>730</v>
      </c>
      <c r="L51" s="629">
        <v>197.58850000000001</v>
      </c>
      <c r="M51" s="629">
        <v>2</v>
      </c>
      <c r="N51" s="630">
        <v>395.17700000000002</v>
      </c>
    </row>
    <row r="52" spans="1:14" ht="14.4" customHeight="1" x14ac:dyDescent="0.3">
      <c r="A52" s="625" t="s">
        <v>535</v>
      </c>
      <c r="B52" s="626" t="s">
        <v>537</v>
      </c>
      <c r="C52" s="627" t="s">
        <v>549</v>
      </c>
      <c r="D52" s="628" t="s">
        <v>550</v>
      </c>
      <c r="E52" s="627" t="s">
        <v>538</v>
      </c>
      <c r="F52" s="628" t="s">
        <v>539</v>
      </c>
      <c r="G52" s="627" t="s">
        <v>639</v>
      </c>
      <c r="H52" s="627" t="s">
        <v>731</v>
      </c>
      <c r="I52" s="627" t="s">
        <v>732</v>
      </c>
      <c r="J52" s="627" t="s">
        <v>733</v>
      </c>
      <c r="K52" s="627" t="s">
        <v>734</v>
      </c>
      <c r="L52" s="629">
        <v>49.78</v>
      </c>
      <c r="M52" s="629">
        <v>2</v>
      </c>
      <c r="N52" s="630">
        <v>99.56</v>
      </c>
    </row>
    <row r="53" spans="1:14" ht="14.4" customHeight="1" x14ac:dyDescent="0.3">
      <c r="A53" s="625" t="s">
        <v>535</v>
      </c>
      <c r="B53" s="626" t="s">
        <v>537</v>
      </c>
      <c r="C53" s="627" t="s">
        <v>549</v>
      </c>
      <c r="D53" s="628" t="s">
        <v>550</v>
      </c>
      <c r="E53" s="627" t="s">
        <v>538</v>
      </c>
      <c r="F53" s="628" t="s">
        <v>539</v>
      </c>
      <c r="G53" s="627" t="s">
        <v>639</v>
      </c>
      <c r="H53" s="627" t="s">
        <v>735</v>
      </c>
      <c r="I53" s="627" t="s">
        <v>736</v>
      </c>
      <c r="J53" s="627" t="s">
        <v>737</v>
      </c>
      <c r="K53" s="627" t="s">
        <v>738</v>
      </c>
      <c r="L53" s="629">
        <v>37.190055071055149</v>
      </c>
      <c r="M53" s="629">
        <v>2</v>
      </c>
      <c r="N53" s="630">
        <v>74.380110142110297</v>
      </c>
    </row>
    <row r="54" spans="1:14" ht="14.4" customHeight="1" x14ac:dyDescent="0.3">
      <c r="A54" s="625" t="s">
        <v>535</v>
      </c>
      <c r="B54" s="626" t="s">
        <v>537</v>
      </c>
      <c r="C54" s="627" t="s">
        <v>549</v>
      </c>
      <c r="D54" s="628" t="s">
        <v>550</v>
      </c>
      <c r="E54" s="627" t="s">
        <v>538</v>
      </c>
      <c r="F54" s="628" t="s">
        <v>539</v>
      </c>
      <c r="G54" s="627" t="s">
        <v>639</v>
      </c>
      <c r="H54" s="627" t="s">
        <v>739</v>
      </c>
      <c r="I54" s="627" t="s">
        <v>740</v>
      </c>
      <c r="J54" s="627" t="s">
        <v>741</v>
      </c>
      <c r="K54" s="627" t="s">
        <v>698</v>
      </c>
      <c r="L54" s="629">
        <v>67.397244361444677</v>
      </c>
      <c r="M54" s="629">
        <v>33</v>
      </c>
      <c r="N54" s="630">
        <v>2224.1090639276745</v>
      </c>
    </row>
    <row r="55" spans="1:14" ht="14.4" customHeight="1" x14ac:dyDescent="0.3">
      <c r="A55" s="625" t="s">
        <v>535</v>
      </c>
      <c r="B55" s="626" t="s">
        <v>537</v>
      </c>
      <c r="C55" s="627" t="s">
        <v>549</v>
      </c>
      <c r="D55" s="628" t="s">
        <v>550</v>
      </c>
      <c r="E55" s="627" t="s">
        <v>538</v>
      </c>
      <c r="F55" s="628" t="s">
        <v>539</v>
      </c>
      <c r="G55" s="627" t="s">
        <v>639</v>
      </c>
      <c r="H55" s="627" t="s">
        <v>742</v>
      </c>
      <c r="I55" s="627" t="s">
        <v>743</v>
      </c>
      <c r="J55" s="627" t="s">
        <v>744</v>
      </c>
      <c r="K55" s="627" t="s">
        <v>745</v>
      </c>
      <c r="L55" s="629">
        <v>59.229795590812401</v>
      </c>
      <c r="M55" s="629">
        <v>8</v>
      </c>
      <c r="N55" s="630">
        <v>473.83836472649921</v>
      </c>
    </row>
    <row r="56" spans="1:14" ht="14.4" customHeight="1" x14ac:dyDescent="0.3">
      <c r="A56" s="625" t="s">
        <v>535</v>
      </c>
      <c r="B56" s="626" t="s">
        <v>537</v>
      </c>
      <c r="C56" s="627" t="s">
        <v>549</v>
      </c>
      <c r="D56" s="628" t="s">
        <v>550</v>
      </c>
      <c r="E56" s="627" t="s">
        <v>538</v>
      </c>
      <c r="F56" s="628" t="s">
        <v>539</v>
      </c>
      <c r="G56" s="627" t="s">
        <v>639</v>
      </c>
      <c r="H56" s="627" t="s">
        <v>746</v>
      </c>
      <c r="I56" s="627" t="s">
        <v>747</v>
      </c>
      <c r="J56" s="627" t="s">
        <v>748</v>
      </c>
      <c r="K56" s="627" t="s">
        <v>749</v>
      </c>
      <c r="L56" s="629">
        <v>370.95761948234377</v>
      </c>
      <c r="M56" s="629">
        <v>38</v>
      </c>
      <c r="N56" s="630">
        <v>14096.389540329063</v>
      </c>
    </row>
    <row r="57" spans="1:14" ht="14.4" customHeight="1" x14ac:dyDescent="0.3">
      <c r="A57" s="625" t="s">
        <v>535</v>
      </c>
      <c r="B57" s="626" t="s">
        <v>537</v>
      </c>
      <c r="C57" s="627" t="s">
        <v>549</v>
      </c>
      <c r="D57" s="628" t="s">
        <v>550</v>
      </c>
      <c r="E57" s="627" t="s">
        <v>538</v>
      </c>
      <c r="F57" s="628" t="s">
        <v>539</v>
      </c>
      <c r="G57" s="627" t="s">
        <v>639</v>
      </c>
      <c r="H57" s="627" t="s">
        <v>750</v>
      </c>
      <c r="I57" s="627" t="s">
        <v>751</v>
      </c>
      <c r="J57" s="627" t="s">
        <v>752</v>
      </c>
      <c r="K57" s="627" t="s">
        <v>753</v>
      </c>
      <c r="L57" s="629">
        <v>60.350019978148261</v>
      </c>
      <c r="M57" s="629">
        <v>58</v>
      </c>
      <c r="N57" s="630">
        <v>3500.3011587325991</v>
      </c>
    </row>
    <row r="58" spans="1:14" ht="14.4" customHeight="1" x14ac:dyDescent="0.3">
      <c r="A58" s="625" t="s">
        <v>535</v>
      </c>
      <c r="B58" s="626" t="s">
        <v>537</v>
      </c>
      <c r="C58" s="627" t="s">
        <v>549</v>
      </c>
      <c r="D58" s="628" t="s">
        <v>550</v>
      </c>
      <c r="E58" s="627" t="s">
        <v>538</v>
      </c>
      <c r="F58" s="628" t="s">
        <v>539</v>
      </c>
      <c r="G58" s="627" t="s">
        <v>639</v>
      </c>
      <c r="H58" s="627" t="s">
        <v>754</v>
      </c>
      <c r="I58" s="627" t="s">
        <v>755</v>
      </c>
      <c r="J58" s="627" t="s">
        <v>756</v>
      </c>
      <c r="K58" s="627" t="s">
        <v>757</v>
      </c>
      <c r="L58" s="629">
        <v>111.50450764212376</v>
      </c>
      <c r="M58" s="629">
        <v>4</v>
      </c>
      <c r="N58" s="630">
        <v>446.01803056849502</v>
      </c>
    </row>
    <row r="59" spans="1:14" ht="14.4" customHeight="1" x14ac:dyDescent="0.3">
      <c r="A59" s="625" t="s">
        <v>535</v>
      </c>
      <c r="B59" s="626" t="s">
        <v>537</v>
      </c>
      <c r="C59" s="627" t="s">
        <v>549</v>
      </c>
      <c r="D59" s="628" t="s">
        <v>550</v>
      </c>
      <c r="E59" s="627" t="s">
        <v>538</v>
      </c>
      <c r="F59" s="628" t="s">
        <v>539</v>
      </c>
      <c r="G59" s="627" t="s">
        <v>639</v>
      </c>
      <c r="H59" s="627" t="s">
        <v>758</v>
      </c>
      <c r="I59" s="627" t="s">
        <v>759</v>
      </c>
      <c r="J59" s="627" t="s">
        <v>760</v>
      </c>
      <c r="K59" s="627" t="s">
        <v>761</v>
      </c>
      <c r="L59" s="629">
        <v>64.298803826069516</v>
      </c>
      <c r="M59" s="629">
        <v>9</v>
      </c>
      <c r="N59" s="630">
        <v>578.68923443462563</v>
      </c>
    </row>
    <row r="60" spans="1:14" ht="14.4" customHeight="1" x14ac:dyDescent="0.3">
      <c r="A60" s="625" t="s">
        <v>535</v>
      </c>
      <c r="B60" s="626" t="s">
        <v>537</v>
      </c>
      <c r="C60" s="627" t="s">
        <v>549</v>
      </c>
      <c r="D60" s="628" t="s">
        <v>550</v>
      </c>
      <c r="E60" s="627" t="s">
        <v>538</v>
      </c>
      <c r="F60" s="628" t="s">
        <v>539</v>
      </c>
      <c r="G60" s="627" t="s">
        <v>639</v>
      </c>
      <c r="H60" s="627" t="s">
        <v>762</v>
      </c>
      <c r="I60" s="627" t="s">
        <v>763</v>
      </c>
      <c r="J60" s="627" t="s">
        <v>764</v>
      </c>
      <c r="K60" s="627" t="s">
        <v>765</v>
      </c>
      <c r="L60" s="629">
        <v>281.0262250149371</v>
      </c>
      <c r="M60" s="629">
        <v>7</v>
      </c>
      <c r="N60" s="630">
        <v>1967.1835751045598</v>
      </c>
    </row>
    <row r="61" spans="1:14" ht="14.4" customHeight="1" x14ac:dyDescent="0.3">
      <c r="A61" s="625" t="s">
        <v>535</v>
      </c>
      <c r="B61" s="626" t="s">
        <v>537</v>
      </c>
      <c r="C61" s="627" t="s">
        <v>549</v>
      </c>
      <c r="D61" s="628" t="s">
        <v>550</v>
      </c>
      <c r="E61" s="627" t="s">
        <v>538</v>
      </c>
      <c r="F61" s="628" t="s">
        <v>539</v>
      </c>
      <c r="G61" s="627" t="s">
        <v>639</v>
      </c>
      <c r="H61" s="627" t="s">
        <v>766</v>
      </c>
      <c r="I61" s="627" t="s">
        <v>767</v>
      </c>
      <c r="J61" s="627" t="s">
        <v>768</v>
      </c>
      <c r="K61" s="627" t="s">
        <v>769</v>
      </c>
      <c r="L61" s="629">
        <v>150.91999999999999</v>
      </c>
      <c r="M61" s="629">
        <v>4</v>
      </c>
      <c r="N61" s="630">
        <v>603.67999999999995</v>
      </c>
    </row>
    <row r="62" spans="1:14" ht="14.4" customHeight="1" x14ac:dyDescent="0.3">
      <c r="A62" s="625" t="s">
        <v>535</v>
      </c>
      <c r="B62" s="626" t="s">
        <v>537</v>
      </c>
      <c r="C62" s="627" t="s">
        <v>549</v>
      </c>
      <c r="D62" s="628" t="s">
        <v>550</v>
      </c>
      <c r="E62" s="627" t="s">
        <v>538</v>
      </c>
      <c r="F62" s="628" t="s">
        <v>539</v>
      </c>
      <c r="G62" s="627" t="s">
        <v>639</v>
      </c>
      <c r="H62" s="627" t="s">
        <v>770</v>
      </c>
      <c r="I62" s="627" t="s">
        <v>771</v>
      </c>
      <c r="J62" s="627" t="s">
        <v>772</v>
      </c>
      <c r="K62" s="627" t="s">
        <v>773</v>
      </c>
      <c r="L62" s="629">
        <v>311.36093369554499</v>
      </c>
      <c r="M62" s="629">
        <v>2</v>
      </c>
      <c r="N62" s="630">
        <v>622.72186739108997</v>
      </c>
    </row>
    <row r="63" spans="1:14" ht="14.4" customHeight="1" x14ac:dyDescent="0.3">
      <c r="A63" s="625" t="s">
        <v>535</v>
      </c>
      <c r="B63" s="626" t="s">
        <v>537</v>
      </c>
      <c r="C63" s="627" t="s">
        <v>549</v>
      </c>
      <c r="D63" s="628" t="s">
        <v>550</v>
      </c>
      <c r="E63" s="627" t="s">
        <v>538</v>
      </c>
      <c r="F63" s="628" t="s">
        <v>539</v>
      </c>
      <c r="G63" s="627" t="s">
        <v>639</v>
      </c>
      <c r="H63" s="627" t="s">
        <v>774</v>
      </c>
      <c r="I63" s="627" t="s">
        <v>775</v>
      </c>
      <c r="J63" s="627" t="s">
        <v>776</v>
      </c>
      <c r="K63" s="627" t="s">
        <v>777</v>
      </c>
      <c r="L63" s="629">
        <v>175.49</v>
      </c>
      <c r="M63" s="629">
        <v>1</v>
      </c>
      <c r="N63" s="630">
        <v>175.49</v>
      </c>
    </row>
    <row r="64" spans="1:14" ht="14.4" customHeight="1" x14ac:dyDescent="0.3">
      <c r="A64" s="625" t="s">
        <v>535</v>
      </c>
      <c r="B64" s="626" t="s">
        <v>537</v>
      </c>
      <c r="C64" s="627" t="s">
        <v>549</v>
      </c>
      <c r="D64" s="628" t="s">
        <v>550</v>
      </c>
      <c r="E64" s="627" t="s">
        <v>538</v>
      </c>
      <c r="F64" s="628" t="s">
        <v>539</v>
      </c>
      <c r="G64" s="627" t="s">
        <v>639</v>
      </c>
      <c r="H64" s="627" t="s">
        <v>778</v>
      </c>
      <c r="I64" s="627" t="s">
        <v>779</v>
      </c>
      <c r="J64" s="627" t="s">
        <v>780</v>
      </c>
      <c r="K64" s="627" t="s">
        <v>781</v>
      </c>
      <c r="L64" s="629">
        <v>39.760002806090419</v>
      </c>
      <c r="M64" s="629">
        <v>4</v>
      </c>
      <c r="N64" s="630">
        <v>159.04001122436168</v>
      </c>
    </row>
    <row r="65" spans="1:14" ht="14.4" customHeight="1" x14ac:dyDescent="0.3">
      <c r="A65" s="625" t="s">
        <v>535</v>
      </c>
      <c r="B65" s="626" t="s">
        <v>537</v>
      </c>
      <c r="C65" s="627" t="s">
        <v>549</v>
      </c>
      <c r="D65" s="628" t="s">
        <v>550</v>
      </c>
      <c r="E65" s="627" t="s">
        <v>538</v>
      </c>
      <c r="F65" s="628" t="s">
        <v>539</v>
      </c>
      <c r="G65" s="627" t="s">
        <v>639</v>
      </c>
      <c r="H65" s="627" t="s">
        <v>782</v>
      </c>
      <c r="I65" s="627" t="s">
        <v>783</v>
      </c>
      <c r="J65" s="627" t="s">
        <v>784</v>
      </c>
      <c r="K65" s="627" t="s">
        <v>785</v>
      </c>
      <c r="L65" s="629">
        <v>103.80125000000001</v>
      </c>
      <c r="M65" s="629">
        <v>8</v>
      </c>
      <c r="N65" s="630">
        <v>830.41000000000008</v>
      </c>
    </row>
    <row r="66" spans="1:14" ht="14.4" customHeight="1" x14ac:dyDescent="0.3">
      <c r="A66" s="625" t="s">
        <v>535</v>
      </c>
      <c r="B66" s="626" t="s">
        <v>537</v>
      </c>
      <c r="C66" s="627" t="s">
        <v>549</v>
      </c>
      <c r="D66" s="628" t="s">
        <v>550</v>
      </c>
      <c r="E66" s="627" t="s">
        <v>538</v>
      </c>
      <c r="F66" s="628" t="s">
        <v>539</v>
      </c>
      <c r="G66" s="627" t="s">
        <v>639</v>
      </c>
      <c r="H66" s="627" t="s">
        <v>786</v>
      </c>
      <c r="I66" s="627" t="s">
        <v>787</v>
      </c>
      <c r="J66" s="627" t="s">
        <v>788</v>
      </c>
      <c r="K66" s="627" t="s">
        <v>789</v>
      </c>
      <c r="L66" s="629">
        <v>101.91499999999999</v>
      </c>
      <c r="M66" s="629">
        <v>2</v>
      </c>
      <c r="N66" s="630">
        <v>203.82999999999998</v>
      </c>
    </row>
    <row r="67" spans="1:14" ht="14.4" customHeight="1" x14ac:dyDescent="0.3">
      <c r="A67" s="625" t="s">
        <v>535</v>
      </c>
      <c r="B67" s="626" t="s">
        <v>537</v>
      </c>
      <c r="C67" s="627" t="s">
        <v>549</v>
      </c>
      <c r="D67" s="628" t="s">
        <v>550</v>
      </c>
      <c r="E67" s="627" t="s">
        <v>538</v>
      </c>
      <c r="F67" s="628" t="s">
        <v>539</v>
      </c>
      <c r="G67" s="627" t="s">
        <v>639</v>
      </c>
      <c r="H67" s="627" t="s">
        <v>790</v>
      </c>
      <c r="I67" s="627" t="s">
        <v>790</v>
      </c>
      <c r="J67" s="627" t="s">
        <v>791</v>
      </c>
      <c r="K67" s="627" t="s">
        <v>792</v>
      </c>
      <c r="L67" s="629">
        <v>38.118235294117646</v>
      </c>
      <c r="M67" s="629">
        <v>17</v>
      </c>
      <c r="N67" s="630">
        <v>648.01</v>
      </c>
    </row>
    <row r="68" spans="1:14" ht="14.4" customHeight="1" x14ac:dyDescent="0.3">
      <c r="A68" s="625" t="s">
        <v>535</v>
      </c>
      <c r="B68" s="626" t="s">
        <v>537</v>
      </c>
      <c r="C68" s="627" t="s">
        <v>549</v>
      </c>
      <c r="D68" s="628" t="s">
        <v>550</v>
      </c>
      <c r="E68" s="627" t="s">
        <v>538</v>
      </c>
      <c r="F68" s="628" t="s">
        <v>539</v>
      </c>
      <c r="G68" s="627" t="s">
        <v>639</v>
      </c>
      <c r="H68" s="627" t="s">
        <v>793</v>
      </c>
      <c r="I68" s="627" t="s">
        <v>794</v>
      </c>
      <c r="J68" s="627" t="s">
        <v>795</v>
      </c>
      <c r="K68" s="627" t="s">
        <v>796</v>
      </c>
      <c r="L68" s="629">
        <v>264.03121964872901</v>
      </c>
      <c r="M68" s="629">
        <v>18</v>
      </c>
      <c r="N68" s="630">
        <v>4752.5619536771219</v>
      </c>
    </row>
    <row r="69" spans="1:14" ht="14.4" customHeight="1" x14ac:dyDescent="0.3">
      <c r="A69" s="625" t="s">
        <v>535</v>
      </c>
      <c r="B69" s="626" t="s">
        <v>537</v>
      </c>
      <c r="C69" s="627" t="s">
        <v>549</v>
      </c>
      <c r="D69" s="628" t="s">
        <v>550</v>
      </c>
      <c r="E69" s="627" t="s">
        <v>538</v>
      </c>
      <c r="F69" s="628" t="s">
        <v>539</v>
      </c>
      <c r="G69" s="627" t="s">
        <v>639</v>
      </c>
      <c r="H69" s="627" t="s">
        <v>797</v>
      </c>
      <c r="I69" s="627" t="s">
        <v>798</v>
      </c>
      <c r="J69" s="627" t="s">
        <v>799</v>
      </c>
      <c r="K69" s="627" t="s">
        <v>800</v>
      </c>
      <c r="L69" s="629">
        <v>184.738775964539</v>
      </c>
      <c r="M69" s="629">
        <v>2</v>
      </c>
      <c r="N69" s="630">
        <v>369.477551929078</v>
      </c>
    </row>
    <row r="70" spans="1:14" ht="14.4" customHeight="1" x14ac:dyDescent="0.3">
      <c r="A70" s="625" t="s">
        <v>535</v>
      </c>
      <c r="B70" s="626" t="s">
        <v>537</v>
      </c>
      <c r="C70" s="627" t="s">
        <v>549</v>
      </c>
      <c r="D70" s="628" t="s">
        <v>550</v>
      </c>
      <c r="E70" s="627" t="s">
        <v>538</v>
      </c>
      <c r="F70" s="628" t="s">
        <v>539</v>
      </c>
      <c r="G70" s="627" t="s">
        <v>639</v>
      </c>
      <c r="H70" s="627" t="s">
        <v>801</v>
      </c>
      <c r="I70" s="627" t="s">
        <v>802</v>
      </c>
      <c r="J70" s="627" t="s">
        <v>803</v>
      </c>
      <c r="K70" s="627" t="s">
        <v>804</v>
      </c>
      <c r="L70" s="629">
        <v>126.03</v>
      </c>
      <c r="M70" s="629">
        <v>2</v>
      </c>
      <c r="N70" s="630">
        <v>252.06</v>
      </c>
    </row>
    <row r="71" spans="1:14" ht="14.4" customHeight="1" x14ac:dyDescent="0.3">
      <c r="A71" s="625" t="s">
        <v>535</v>
      </c>
      <c r="B71" s="626" t="s">
        <v>537</v>
      </c>
      <c r="C71" s="627" t="s">
        <v>549</v>
      </c>
      <c r="D71" s="628" t="s">
        <v>550</v>
      </c>
      <c r="E71" s="627" t="s">
        <v>538</v>
      </c>
      <c r="F71" s="628" t="s">
        <v>539</v>
      </c>
      <c r="G71" s="627" t="s">
        <v>639</v>
      </c>
      <c r="H71" s="627" t="s">
        <v>805</v>
      </c>
      <c r="I71" s="627" t="s">
        <v>806</v>
      </c>
      <c r="J71" s="627" t="s">
        <v>807</v>
      </c>
      <c r="K71" s="627" t="s">
        <v>808</v>
      </c>
      <c r="L71" s="629">
        <v>164.78717435570238</v>
      </c>
      <c r="M71" s="629">
        <v>11</v>
      </c>
      <c r="N71" s="630">
        <v>1812.6589179127261</v>
      </c>
    </row>
    <row r="72" spans="1:14" ht="14.4" customHeight="1" x14ac:dyDescent="0.3">
      <c r="A72" s="625" t="s">
        <v>535</v>
      </c>
      <c r="B72" s="626" t="s">
        <v>537</v>
      </c>
      <c r="C72" s="627" t="s">
        <v>549</v>
      </c>
      <c r="D72" s="628" t="s">
        <v>550</v>
      </c>
      <c r="E72" s="627" t="s">
        <v>538</v>
      </c>
      <c r="F72" s="628" t="s">
        <v>539</v>
      </c>
      <c r="G72" s="627" t="s">
        <v>639</v>
      </c>
      <c r="H72" s="627" t="s">
        <v>809</v>
      </c>
      <c r="I72" s="627" t="s">
        <v>810</v>
      </c>
      <c r="J72" s="627" t="s">
        <v>811</v>
      </c>
      <c r="K72" s="627" t="s">
        <v>812</v>
      </c>
      <c r="L72" s="629">
        <v>221.46766478555998</v>
      </c>
      <c r="M72" s="629">
        <v>8</v>
      </c>
      <c r="N72" s="630">
        <v>1771.7413182844798</v>
      </c>
    </row>
    <row r="73" spans="1:14" ht="14.4" customHeight="1" x14ac:dyDescent="0.3">
      <c r="A73" s="625" t="s">
        <v>535</v>
      </c>
      <c r="B73" s="626" t="s">
        <v>537</v>
      </c>
      <c r="C73" s="627" t="s">
        <v>549</v>
      </c>
      <c r="D73" s="628" t="s">
        <v>550</v>
      </c>
      <c r="E73" s="627" t="s">
        <v>538</v>
      </c>
      <c r="F73" s="628" t="s">
        <v>539</v>
      </c>
      <c r="G73" s="627" t="s">
        <v>639</v>
      </c>
      <c r="H73" s="627" t="s">
        <v>813</v>
      </c>
      <c r="I73" s="627" t="s">
        <v>813</v>
      </c>
      <c r="J73" s="627" t="s">
        <v>814</v>
      </c>
      <c r="K73" s="627" t="s">
        <v>815</v>
      </c>
      <c r="L73" s="629">
        <v>476.58</v>
      </c>
      <c r="M73" s="629">
        <v>1</v>
      </c>
      <c r="N73" s="630">
        <v>476.58</v>
      </c>
    </row>
    <row r="74" spans="1:14" ht="14.4" customHeight="1" x14ac:dyDescent="0.3">
      <c r="A74" s="625" t="s">
        <v>535</v>
      </c>
      <c r="B74" s="626" t="s">
        <v>537</v>
      </c>
      <c r="C74" s="627" t="s">
        <v>549</v>
      </c>
      <c r="D74" s="628" t="s">
        <v>550</v>
      </c>
      <c r="E74" s="627" t="s">
        <v>538</v>
      </c>
      <c r="F74" s="628" t="s">
        <v>539</v>
      </c>
      <c r="G74" s="627" t="s">
        <v>639</v>
      </c>
      <c r="H74" s="627" t="s">
        <v>816</v>
      </c>
      <c r="I74" s="627" t="s">
        <v>817</v>
      </c>
      <c r="J74" s="627" t="s">
        <v>818</v>
      </c>
      <c r="K74" s="627" t="s">
        <v>819</v>
      </c>
      <c r="L74" s="629">
        <v>127.75092126680073</v>
      </c>
      <c r="M74" s="629">
        <v>11</v>
      </c>
      <c r="N74" s="630">
        <v>1405.260133934808</v>
      </c>
    </row>
    <row r="75" spans="1:14" ht="14.4" customHeight="1" x14ac:dyDescent="0.3">
      <c r="A75" s="625" t="s">
        <v>535</v>
      </c>
      <c r="B75" s="626" t="s">
        <v>537</v>
      </c>
      <c r="C75" s="627" t="s">
        <v>549</v>
      </c>
      <c r="D75" s="628" t="s">
        <v>550</v>
      </c>
      <c r="E75" s="627" t="s">
        <v>538</v>
      </c>
      <c r="F75" s="628" t="s">
        <v>539</v>
      </c>
      <c r="G75" s="627" t="s">
        <v>639</v>
      </c>
      <c r="H75" s="627" t="s">
        <v>820</v>
      </c>
      <c r="I75" s="627" t="s">
        <v>821</v>
      </c>
      <c r="J75" s="627" t="s">
        <v>822</v>
      </c>
      <c r="K75" s="627" t="s">
        <v>792</v>
      </c>
      <c r="L75" s="629">
        <v>38.530000000000008</v>
      </c>
      <c r="M75" s="629">
        <v>14</v>
      </c>
      <c r="N75" s="630">
        <v>539.42000000000007</v>
      </c>
    </row>
    <row r="76" spans="1:14" ht="14.4" customHeight="1" x14ac:dyDescent="0.3">
      <c r="A76" s="625" t="s">
        <v>535</v>
      </c>
      <c r="B76" s="626" t="s">
        <v>537</v>
      </c>
      <c r="C76" s="627" t="s">
        <v>549</v>
      </c>
      <c r="D76" s="628" t="s">
        <v>550</v>
      </c>
      <c r="E76" s="627" t="s">
        <v>538</v>
      </c>
      <c r="F76" s="628" t="s">
        <v>539</v>
      </c>
      <c r="G76" s="627" t="s">
        <v>639</v>
      </c>
      <c r="H76" s="627" t="s">
        <v>823</v>
      </c>
      <c r="I76" s="627" t="s">
        <v>824</v>
      </c>
      <c r="J76" s="627" t="s">
        <v>825</v>
      </c>
      <c r="K76" s="627" t="s">
        <v>826</v>
      </c>
      <c r="L76" s="629">
        <v>59.3201100582408</v>
      </c>
      <c r="M76" s="629">
        <v>1</v>
      </c>
      <c r="N76" s="630">
        <v>59.3201100582408</v>
      </c>
    </row>
    <row r="77" spans="1:14" ht="14.4" customHeight="1" x14ac:dyDescent="0.3">
      <c r="A77" s="625" t="s">
        <v>535</v>
      </c>
      <c r="B77" s="626" t="s">
        <v>537</v>
      </c>
      <c r="C77" s="627" t="s">
        <v>549</v>
      </c>
      <c r="D77" s="628" t="s">
        <v>550</v>
      </c>
      <c r="E77" s="627" t="s">
        <v>538</v>
      </c>
      <c r="F77" s="628" t="s">
        <v>539</v>
      </c>
      <c r="G77" s="627" t="s">
        <v>639</v>
      </c>
      <c r="H77" s="627" t="s">
        <v>827</v>
      </c>
      <c r="I77" s="627" t="s">
        <v>828</v>
      </c>
      <c r="J77" s="627" t="s">
        <v>829</v>
      </c>
      <c r="K77" s="627" t="s">
        <v>830</v>
      </c>
      <c r="L77" s="629">
        <v>85.689829880978877</v>
      </c>
      <c r="M77" s="629">
        <v>3</v>
      </c>
      <c r="N77" s="630">
        <v>257.06948964293662</v>
      </c>
    </row>
    <row r="78" spans="1:14" ht="14.4" customHeight="1" x14ac:dyDescent="0.3">
      <c r="A78" s="625" t="s">
        <v>535</v>
      </c>
      <c r="B78" s="626" t="s">
        <v>537</v>
      </c>
      <c r="C78" s="627" t="s">
        <v>549</v>
      </c>
      <c r="D78" s="628" t="s">
        <v>550</v>
      </c>
      <c r="E78" s="627" t="s">
        <v>538</v>
      </c>
      <c r="F78" s="628" t="s">
        <v>539</v>
      </c>
      <c r="G78" s="627" t="s">
        <v>639</v>
      </c>
      <c r="H78" s="627" t="s">
        <v>831</v>
      </c>
      <c r="I78" s="627" t="s">
        <v>832</v>
      </c>
      <c r="J78" s="627" t="s">
        <v>651</v>
      </c>
      <c r="K78" s="627" t="s">
        <v>833</v>
      </c>
      <c r="L78" s="629">
        <v>109.44904796263049</v>
      </c>
      <c r="M78" s="629">
        <v>2</v>
      </c>
      <c r="N78" s="630">
        <v>218.89809592526098</v>
      </c>
    </row>
    <row r="79" spans="1:14" ht="14.4" customHeight="1" x14ac:dyDescent="0.3">
      <c r="A79" s="625" t="s">
        <v>535</v>
      </c>
      <c r="B79" s="626" t="s">
        <v>537</v>
      </c>
      <c r="C79" s="627" t="s">
        <v>549</v>
      </c>
      <c r="D79" s="628" t="s">
        <v>550</v>
      </c>
      <c r="E79" s="627" t="s">
        <v>538</v>
      </c>
      <c r="F79" s="628" t="s">
        <v>539</v>
      </c>
      <c r="G79" s="627" t="s">
        <v>639</v>
      </c>
      <c r="H79" s="627" t="s">
        <v>834</v>
      </c>
      <c r="I79" s="627" t="s">
        <v>834</v>
      </c>
      <c r="J79" s="627" t="s">
        <v>835</v>
      </c>
      <c r="K79" s="627" t="s">
        <v>836</v>
      </c>
      <c r="L79" s="629">
        <v>66.917501722844094</v>
      </c>
      <c r="M79" s="629">
        <v>20</v>
      </c>
      <c r="N79" s="630">
        <v>1338.3500344568818</v>
      </c>
    </row>
    <row r="80" spans="1:14" ht="14.4" customHeight="1" x14ac:dyDescent="0.3">
      <c r="A80" s="625" t="s">
        <v>535</v>
      </c>
      <c r="B80" s="626" t="s">
        <v>537</v>
      </c>
      <c r="C80" s="627" t="s">
        <v>549</v>
      </c>
      <c r="D80" s="628" t="s">
        <v>550</v>
      </c>
      <c r="E80" s="627" t="s">
        <v>538</v>
      </c>
      <c r="F80" s="628" t="s">
        <v>539</v>
      </c>
      <c r="G80" s="627" t="s">
        <v>639</v>
      </c>
      <c r="H80" s="627" t="s">
        <v>837</v>
      </c>
      <c r="I80" s="627" t="s">
        <v>838</v>
      </c>
      <c r="J80" s="627" t="s">
        <v>839</v>
      </c>
      <c r="K80" s="627" t="s">
        <v>840</v>
      </c>
      <c r="L80" s="629">
        <v>339.84320304772103</v>
      </c>
      <c r="M80" s="629">
        <v>12</v>
      </c>
      <c r="N80" s="630">
        <v>4078.1184365726526</v>
      </c>
    </row>
    <row r="81" spans="1:14" ht="14.4" customHeight="1" x14ac:dyDescent="0.3">
      <c r="A81" s="625" t="s">
        <v>535</v>
      </c>
      <c r="B81" s="626" t="s">
        <v>537</v>
      </c>
      <c r="C81" s="627" t="s">
        <v>549</v>
      </c>
      <c r="D81" s="628" t="s">
        <v>550</v>
      </c>
      <c r="E81" s="627" t="s">
        <v>538</v>
      </c>
      <c r="F81" s="628" t="s">
        <v>539</v>
      </c>
      <c r="G81" s="627" t="s">
        <v>639</v>
      </c>
      <c r="H81" s="627" t="s">
        <v>841</v>
      </c>
      <c r="I81" s="627" t="s">
        <v>842</v>
      </c>
      <c r="J81" s="627" t="s">
        <v>843</v>
      </c>
      <c r="K81" s="627" t="s">
        <v>840</v>
      </c>
      <c r="L81" s="629">
        <v>341.41764544841112</v>
      </c>
      <c r="M81" s="629">
        <v>13</v>
      </c>
      <c r="N81" s="630">
        <v>4438.4293908293448</v>
      </c>
    </row>
    <row r="82" spans="1:14" ht="14.4" customHeight="1" x14ac:dyDescent="0.3">
      <c r="A82" s="625" t="s">
        <v>535</v>
      </c>
      <c r="B82" s="626" t="s">
        <v>537</v>
      </c>
      <c r="C82" s="627" t="s">
        <v>549</v>
      </c>
      <c r="D82" s="628" t="s">
        <v>550</v>
      </c>
      <c r="E82" s="627" t="s">
        <v>538</v>
      </c>
      <c r="F82" s="628" t="s">
        <v>539</v>
      </c>
      <c r="G82" s="627" t="s">
        <v>639</v>
      </c>
      <c r="H82" s="627" t="s">
        <v>844</v>
      </c>
      <c r="I82" s="627" t="s">
        <v>845</v>
      </c>
      <c r="J82" s="627" t="s">
        <v>846</v>
      </c>
      <c r="K82" s="627" t="s">
        <v>847</v>
      </c>
      <c r="L82" s="629">
        <v>76.92</v>
      </c>
      <c r="M82" s="629">
        <v>5</v>
      </c>
      <c r="N82" s="630">
        <v>384.6</v>
      </c>
    </row>
    <row r="83" spans="1:14" ht="14.4" customHeight="1" x14ac:dyDescent="0.3">
      <c r="A83" s="625" t="s">
        <v>535</v>
      </c>
      <c r="B83" s="626" t="s">
        <v>537</v>
      </c>
      <c r="C83" s="627" t="s">
        <v>549</v>
      </c>
      <c r="D83" s="628" t="s">
        <v>550</v>
      </c>
      <c r="E83" s="627" t="s">
        <v>538</v>
      </c>
      <c r="F83" s="628" t="s">
        <v>539</v>
      </c>
      <c r="G83" s="627" t="s">
        <v>639</v>
      </c>
      <c r="H83" s="627" t="s">
        <v>848</v>
      </c>
      <c r="I83" s="627" t="s">
        <v>849</v>
      </c>
      <c r="J83" s="627" t="s">
        <v>850</v>
      </c>
      <c r="K83" s="627" t="s">
        <v>851</v>
      </c>
      <c r="L83" s="629">
        <v>21.369953971533899</v>
      </c>
      <c r="M83" s="629">
        <v>1</v>
      </c>
      <c r="N83" s="630">
        <v>21.369953971533899</v>
      </c>
    </row>
    <row r="84" spans="1:14" ht="14.4" customHeight="1" x14ac:dyDescent="0.3">
      <c r="A84" s="625" t="s">
        <v>535</v>
      </c>
      <c r="B84" s="626" t="s">
        <v>537</v>
      </c>
      <c r="C84" s="627" t="s">
        <v>549</v>
      </c>
      <c r="D84" s="628" t="s">
        <v>550</v>
      </c>
      <c r="E84" s="627" t="s">
        <v>538</v>
      </c>
      <c r="F84" s="628" t="s">
        <v>539</v>
      </c>
      <c r="G84" s="627" t="s">
        <v>639</v>
      </c>
      <c r="H84" s="627" t="s">
        <v>852</v>
      </c>
      <c r="I84" s="627" t="s">
        <v>853</v>
      </c>
      <c r="J84" s="627" t="s">
        <v>854</v>
      </c>
      <c r="K84" s="627" t="s">
        <v>855</v>
      </c>
      <c r="L84" s="629">
        <v>333.40001798471843</v>
      </c>
      <c r="M84" s="629">
        <v>17</v>
      </c>
      <c r="N84" s="630">
        <v>5667.8003057402129</v>
      </c>
    </row>
    <row r="85" spans="1:14" ht="14.4" customHeight="1" x14ac:dyDescent="0.3">
      <c r="A85" s="625" t="s">
        <v>535</v>
      </c>
      <c r="B85" s="626" t="s">
        <v>537</v>
      </c>
      <c r="C85" s="627" t="s">
        <v>549</v>
      </c>
      <c r="D85" s="628" t="s">
        <v>550</v>
      </c>
      <c r="E85" s="627" t="s">
        <v>538</v>
      </c>
      <c r="F85" s="628" t="s">
        <v>539</v>
      </c>
      <c r="G85" s="627" t="s">
        <v>639</v>
      </c>
      <c r="H85" s="627" t="s">
        <v>856</v>
      </c>
      <c r="I85" s="627" t="s">
        <v>857</v>
      </c>
      <c r="J85" s="627" t="s">
        <v>858</v>
      </c>
      <c r="K85" s="627" t="s">
        <v>859</v>
      </c>
      <c r="L85" s="629">
        <v>67.13</v>
      </c>
      <c r="M85" s="629">
        <v>2</v>
      </c>
      <c r="N85" s="630">
        <v>134.26</v>
      </c>
    </row>
    <row r="86" spans="1:14" ht="14.4" customHeight="1" x14ac:dyDescent="0.3">
      <c r="A86" s="625" t="s">
        <v>535</v>
      </c>
      <c r="B86" s="626" t="s">
        <v>537</v>
      </c>
      <c r="C86" s="627" t="s">
        <v>549</v>
      </c>
      <c r="D86" s="628" t="s">
        <v>550</v>
      </c>
      <c r="E86" s="627" t="s">
        <v>538</v>
      </c>
      <c r="F86" s="628" t="s">
        <v>539</v>
      </c>
      <c r="G86" s="627" t="s">
        <v>639</v>
      </c>
      <c r="H86" s="627" t="s">
        <v>860</v>
      </c>
      <c r="I86" s="627" t="s">
        <v>861</v>
      </c>
      <c r="J86" s="627" t="s">
        <v>862</v>
      </c>
      <c r="K86" s="627" t="s">
        <v>863</v>
      </c>
      <c r="L86" s="629">
        <v>45.873333333333335</v>
      </c>
      <c r="M86" s="629">
        <v>6</v>
      </c>
      <c r="N86" s="630">
        <v>275.24</v>
      </c>
    </row>
    <row r="87" spans="1:14" ht="14.4" customHeight="1" x14ac:dyDescent="0.3">
      <c r="A87" s="625" t="s">
        <v>535</v>
      </c>
      <c r="B87" s="626" t="s">
        <v>537</v>
      </c>
      <c r="C87" s="627" t="s">
        <v>549</v>
      </c>
      <c r="D87" s="628" t="s">
        <v>550</v>
      </c>
      <c r="E87" s="627" t="s">
        <v>538</v>
      </c>
      <c r="F87" s="628" t="s">
        <v>539</v>
      </c>
      <c r="G87" s="627" t="s">
        <v>639</v>
      </c>
      <c r="H87" s="627" t="s">
        <v>864</v>
      </c>
      <c r="I87" s="627" t="s">
        <v>865</v>
      </c>
      <c r="J87" s="627" t="s">
        <v>866</v>
      </c>
      <c r="K87" s="627" t="s">
        <v>867</v>
      </c>
      <c r="L87" s="629">
        <v>45.021907596430772</v>
      </c>
      <c r="M87" s="629">
        <v>23</v>
      </c>
      <c r="N87" s="630">
        <v>1035.5038747179078</v>
      </c>
    </row>
    <row r="88" spans="1:14" ht="14.4" customHeight="1" x14ac:dyDescent="0.3">
      <c r="A88" s="625" t="s">
        <v>535</v>
      </c>
      <c r="B88" s="626" t="s">
        <v>537</v>
      </c>
      <c r="C88" s="627" t="s">
        <v>549</v>
      </c>
      <c r="D88" s="628" t="s">
        <v>550</v>
      </c>
      <c r="E88" s="627" t="s">
        <v>538</v>
      </c>
      <c r="F88" s="628" t="s">
        <v>539</v>
      </c>
      <c r="G88" s="627" t="s">
        <v>639</v>
      </c>
      <c r="H88" s="627" t="s">
        <v>868</v>
      </c>
      <c r="I88" s="627" t="s">
        <v>869</v>
      </c>
      <c r="J88" s="627" t="s">
        <v>870</v>
      </c>
      <c r="K88" s="627" t="s">
        <v>871</v>
      </c>
      <c r="L88" s="629">
        <v>87.394281750504405</v>
      </c>
      <c r="M88" s="629">
        <v>5</v>
      </c>
      <c r="N88" s="630">
        <v>436.971408752522</v>
      </c>
    </row>
    <row r="89" spans="1:14" ht="14.4" customHeight="1" x14ac:dyDescent="0.3">
      <c r="A89" s="625" t="s">
        <v>535</v>
      </c>
      <c r="B89" s="626" t="s">
        <v>537</v>
      </c>
      <c r="C89" s="627" t="s">
        <v>549</v>
      </c>
      <c r="D89" s="628" t="s">
        <v>550</v>
      </c>
      <c r="E89" s="627" t="s">
        <v>538</v>
      </c>
      <c r="F89" s="628" t="s">
        <v>539</v>
      </c>
      <c r="G89" s="627" t="s">
        <v>639</v>
      </c>
      <c r="H89" s="627" t="s">
        <v>872</v>
      </c>
      <c r="I89" s="627" t="s">
        <v>873</v>
      </c>
      <c r="J89" s="627" t="s">
        <v>752</v>
      </c>
      <c r="K89" s="627" t="s">
        <v>874</v>
      </c>
      <c r="L89" s="629">
        <v>22.732325269897036</v>
      </c>
      <c r="M89" s="629">
        <v>39</v>
      </c>
      <c r="N89" s="630">
        <v>886.56068552598435</v>
      </c>
    </row>
    <row r="90" spans="1:14" ht="14.4" customHeight="1" x14ac:dyDescent="0.3">
      <c r="A90" s="625" t="s">
        <v>535</v>
      </c>
      <c r="B90" s="626" t="s">
        <v>537</v>
      </c>
      <c r="C90" s="627" t="s">
        <v>549</v>
      </c>
      <c r="D90" s="628" t="s">
        <v>550</v>
      </c>
      <c r="E90" s="627" t="s">
        <v>538</v>
      </c>
      <c r="F90" s="628" t="s">
        <v>539</v>
      </c>
      <c r="G90" s="627" t="s">
        <v>639</v>
      </c>
      <c r="H90" s="627" t="s">
        <v>875</v>
      </c>
      <c r="I90" s="627" t="s">
        <v>876</v>
      </c>
      <c r="J90" s="627" t="s">
        <v>877</v>
      </c>
      <c r="K90" s="627"/>
      <c r="L90" s="629">
        <v>102.88891746953</v>
      </c>
      <c r="M90" s="629">
        <v>1</v>
      </c>
      <c r="N90" s="630">
        <v>102.88891746953</v>
      </c>
    </row>
    <row r="91" spans="1:14" ht="14.4" customHeight="1" x14ac:dyDescent="0.3">
      <c r="A91" s="625" t="s">
        <v>535</v>
      </c>
      <c r="B91" s="626" t="s">
        <v>537</v>
      </c>
      <c r="C91" s="627" t="s">
        <v>549</v>
      </c>
      <c r="D91" s="628" t="s">
        <v>550</v>
      </c>
      <c r="E91" s="627" t="s">
        <v>538</v>
      </c>
      <c r="F91" s="628" t="s">
        <v>539</v>
      </c>
      <c r="G91" s="627" t="s">
        <v>639</v>
      </c>
      <c r="H91" s="627" t="s">
        <v>878</v>
      </c>
      <c r="I91" s="627" t="s">
        <v>879</v>
      </c>
      <c r="J91" s="627" t="s">
        <v>880</v>
      </c>
      <c r="K91" s="627" t="s">
        <v>881</v>
      </c>
      <c r="L91" s="629">
        <v>98.332194582415781</v>
      </c>
      <c r="M91" s="629">
        <v>5</v>
      </c>
      <c r="N91" s="630">
        <v>491.66097291207893</v>
      </c>
    </row>
    <row r="92" spans="1:14" ht="14.4" customHeight="1" x14ac:dyDescent="0.3">
      <c r="A92" s="625" t="s">
        <v>535</v>
      </c>
      <c r="B92" s="626" t="s">
        <v>537</v>
      </c>
      <c r="C92" s="627" t="s">
        <v>549</v>
      </c>
      <c r="D92" s="628" t="s">
        <v>550</v>
      </c>
      <c r="E92" s="627" t="s">
        <v>538</v>
      </c>
      <c r="F92" s="628" t="s">
        <v>539</v>
      </c>
      <c r="G92" s="627" t="s">
        <v>639</v>
      </c>
      <c r="H92" s="627" t="s">
        <v>882</v>
      </c>
      <c r="I92" s="627" t="s">
        <v>883</v>
      </c>
      <c r="J92" s="627" t="s">
        <v>884</v>
      </c>
      <c r="K92" s="627" t="s">
        <v>885</v>
      </c>
      <c r="L92" s="629">
        <v>83.548333333333403</v>
      </c>
      <c r="M92" s="629">
        <v>1</v>
      </c>
      <c r="N92" s="630">
        <v>83.548333333333403</v>
      </c>
    </row>
    <row r="93" spans="1:14" ht="14.4" customHeight="1" x14ac:dyDescent="0.3">
      <c r="A93" s="625" t="s">
        <v>535</v>
      </c>
      <c r="B93" s="626" t="s">
        <v>537</v>
      </c>
      <c r="C93" s="627" t="s">
        <v>549</v>
      </c>
      <c r="D93" s="628" t="s">
        <v>550</v>
      </c>
      <c r="E93" s="627" t="s">
        <v>538</v>
      </c>
      <c r="F93" s="628" t="s">
        <v>539</v>
      </c>
      <c r="G93" s="627" t="s">
        <v>639</v>
      </c>
      <c r="H93" s="627" t="s">
        <v>886</v>
      </c>
      <c r="I93" s="627" t="s">
        <v>887</v>
      </c>
      <c r="J93" s="627" t="s">
        <v>888</v>
      </c>
      <c r="K93" s="627" t="s">
        <v>889</v>
      </c>
      <c r="L93" s="629">
        <v>60.18475715903493</v>
      </c>
      <c r="M93" s="629">
        <v>61</v>
      </c>
      <c r="N93" s="630">
        <v>3671.2701867011306</v>
      </c>
    </row>
    <row r="94" spans="1:14" ht="14.4" customHeight="1" x14ac:dyDescent="0.3">
      <c r="A94" s="625" t="s">
        <v>535</v>
      </c>
      <c r="B94" s="626" t="s">
        <v>537</v>
      </c>
      <c r="C94" s="627" t="s">
        <v>549</v>
      </c>
      <c r="D94" s="628" t="s">
        <v>550</v>
      </c>
      <c r="E94" s="627" t="s">
        <v>538</v>
      </c>
      <c r="F94" s="628" t="s">
        <v>539</v>
      </c>
      <c r="G94" s="627" t="s">
        <v>639</v>
      </c>
      <c r="H94" s="627" t="s">
        <v>890</v>
      </c>
      <c r="I94" s="627" t="s">
        <v>891</v>
      </c>
      <c r="J94" s="627" t="s">
        <v>892</v>
      </c>
      <c r="K94" s="627" t="s">
        <v>893</v>
      </c>
      <c r="L94" s="629">
        <v>152.86013380752982</v>
      </c>
      <c r="M94" s="629">
        <v>48</v>
      </c>
      <c r="N94" s="630">
        <v>7337.2864227614309</v>
      </c>
    </row>
    <row r="95" spans="1:14" ht="14.4" customHeight="1" x14ac:dyDescent="0.3">
      <c r="A95" s="625" t="s">
        <v>535</v>
      </c>
      <c r="B95" s="626" t="s">
        <v>537</v>
      </c>
      <c r="C95" s="627" t="s">
        <v>549</v>
      </c>
      <c r="D95" s="628" t="s">
        <v>550</v>
      </c>
      <c r="E95" s="627" t="s">
        <v>538</v>
      </c>
      <c r="F95" s="628" t="s">
        <v>539</v>
      </c>
      <c r="G95" s="627" t="s">
        <v>639</v>
      </c>
      <c r="H95" s="627" t="s">
        <v>894</v>
      </c>
      <c r="I95" s="627" t="s">
        <v>895</v>
      </c>
      <c r="J95" s="627" t="s">
        <v>896</v>
      </c>
      <c r="K95" s="627" t="s">
        <v>897</v>
      </c>
      <c r="L95" s="629">
        <v>100.3488842085154</v>
      </c>
      <c r="M95" s="629">
        <v>10</v>
      </c>
      <c r="N95" s="630">
        <v>1003.488842085154</v>
      </c>
    </row>
    <row r="96" spans="1:14" ht="14.4" customHeight="1" x14ac:dyDescent="0.3">
      <c r="A96" s="625" t="s">
        <v>535</v>
      </c>
      <c r="B96" s="626" t="s">
        <v>537</v>
      </c>
      <c r="C96" s="627" t="s">
        <v>549</v>
      </c>
      <c r="D96" s="628" t="s">
        <v>550</v>
      </c>
      <c r="E96" s="627" t="s">
        <v>538</v>
      </c>
      <c r="F96" s="628" t="s">
        <v>539</v>
      </c>
      <c r="G96" s="627" t="s">
        <v>639</v>
      </c>
      <c r="H96" s="627" t="s">
        <v>898</v>
      </c>
      <c r="I96" s="627" t="s">
        <v>899</v>
      </c>
      <c r="J96" s="627" t="s">
        <v>900</v>
      </c>
      <c r="K96" s="627" t="s">
        <v>901</v>
      </c>
      <c r="L96" s="629">
        <v>83.89</v>
      </c>
      <c r="M96" s="629">
        <v>4</v>
      </c>
      <c r="N96" s="630">
        <v>335.56</v>
      </c>
    </row>
    <row r="97" spans="1:14" ht="14.4" customHeight="1" x14ac:dyDescent="0.3">
      <c r="A97" s="625" t="s">
        <v>535</v>
      </c>
      <c r="B97" s="626" t="s">
        <v>537</v>
      </c>
      <c r="C97" s="627" t="s">
        <v>549</v>
      </c>
      <c r="D97" s="628" t="s">
        <v>550</v>
      </c>
      <c r="E97" s="627" t="s">
        <v>538</v>
      </c>
      <c r="F97" s="628" t="s">
        <v>539</v>
      </c>
      <c r="G97" s="627" t="s">
        <v>639</v>
      </c>
      <c r="H97" s="627" t="s">
        <v>902</v>
      </c>
      <c r="I97" s="627" t="s">
        <v>903</v>
      </c>
      <c r="J97" s="627" t="s">
        <v>904</v>
      </c>
      <c r="K97" s="627" t="s">
        <v>905</v>
      </c>
      <c r="L97" s="629">
        <v>223.91</v>
      </c>
      <c r="M97" s="629">
        <v>1</v>
      </c>
      <c r="N97" s="630">
        <v>223.91</v>
      </c>
    </row>
    <row r="98" spans="1:14" ht="14.4" customHeight="1" x14ac:dyDescent="0.3">
      <c r="A98" s="625" t="s">
        <v>535</v>
      </c>
      <c r="B98" s="626" t="s">
        <v>537</v>
      </c>
      <c r="C98" s="627" t="s">
        <v>549</v>
      </c>
      <c r="D98" s="628" t="s">
        <v>550</v>
      </c>
      <c r="E98" s="627" t="s">
        <v>538</v>
      </c>
      <c r="F98" s="628" t="s">
        <v>539</v>
      </c>
      <c r="G98" s="627" t="s">
        <v>639</v>
      </c>
      <c r="H98" s="627" t="s">
        <v>906</v>
      </c>
      <c r="I98" s="627" t="s">
        <v>907</v>
      </c>
      <c r="J98" s="627" t="s">
        <v>908</v>
      </c>
      <c r="K98" s="627" t="s">
        <v>909</v>
      </c>
      <c r="L98" s="629">
        <v>115.95808455281221</v>
      </c>
      <c r="M98" s="629">
        <v>5</v>
      </c>
      <c r="N98" s="630">
        <v>579.79042276406108</v>
      </c>
    </row>
    <row r="99" spans="1:14" ht="14.4" customHeight="1" x14ac:dyDescent="0.3">
      <c r="A99" s="625" t="s">
        <v>535</v>
      </c>
      <c r="B99" s="626" t="s">
        <v>537</v>
      </c>
      <c r="C99" s="627" t="s">
        <v>549</v>
      </c>
      <c r="D99" s="628" t="s">
        <v>550</v>
      </c>
      <c r="E99" s="627" t="s">
        <v>538</v>
      </c>
      <c r="F99" s="628" t="s">
        <v>539</v>
      </c>
      <c r="G99" s="627" t="s">
        <v>639</v>
      </c>
      <c r="H99" s="627" t="s">
        <v>910</v>
      </c>
      <c r="I99" s="627" t="s">
        <v>910</v>
      </c>
      <c r="J99" s="627" t="s">
        <v>911</v>
      </c>
      <c r="K99" s="627" t="s">
        <v>912</v>
      </c>
      <c r="L99" s="629">
        <v>1799.73</v>
      </c>
      <c r="M99" s="629">
        <v>1</v>
      </c>
      <c r="N99" s="630">
        <v>1799.73</v>
      </c>
    </row>
    <row r="100" spans="1:14" ht="14.4" customHeight="1" x14ac:dyDescent="0.3">
      <c r="A100" s="625" t="s">
        <v>535</v>
      </c>
      <c r="B100" s="626" t="s">
        <v>537</v>
      </c>
      <c r="C100" s="627" t="s">
        <v>549</v>
      </c>
      <c r="D100" s="628" t="s">
        <v>550</v>
      </c>
      <c r="E100" s="627" t="s">
        <v>538</v>
      </c>
      <c r="F100" s="628" t="s">
        <v>539</v>
      </c>
      <c r="G100" s="627" t="s">
        <v>639</v>
      </c>
      <c r="H100" s="627" t="s">
        <v>913</v>
      </c>
      <c r="I100" s="627" t="s">
        <v>914</v>
      </c>
      <c r="J100" s="627" t="s">
        <v>915</v>
      </c>
      <c r="K100" s="627" t="s">
        <v>916</v>
      </c>
      <c r="L100" s="629">
        <v>87.365619462764116</v>
      </c>
      <c r="M100" s="629">
        <v>7</v>
      </c>
      <c r="N100" s="630">
        <v>611.5593362393488</v>
      </c>
    </row>
    <row r="101" spans="1:14" ht="14.4" customHeight="1" x14ac:dyDescent="0.3">
      <c r="A101" s="625" t="s">
        <v>535</v>
      </c>
      <c r="B101" s="626" t="s">
        <v>537</v>
      </c>
      <c r="C101" s="627" t="s">
        <v>549</v>
      </c>
      <c r="D101" s="628" t="s">
        <v>550</v>
      </c>
      <c r="E101" s="627" t="s">
        <v>538</v>
      </c>
      <c r="F101" s="628" t="s">
        <v>539</v>
      </c>
      <c r="G101" s="627" t="s">
        <v>639</v>
      </c>
      <c r="H101" s="627" t="s">
        <v>917</v>
      </c>
      <c r="I101" s="627" t="s">
        <v>918</v>
      </c>
      <c r="J101" s="627" t="s">
        <v>919</v>
      </c>
      <c r="K101" s="627" t="s">
        <v>920</v>
      </c>
      <c r="L101" s="629">
        <v>75.849999999999994</v>
      </c>
      <c r="M101" s="629">
        <v>1</v>
      </c>
      <c r="N101" s="630">
        <v>75.849999999999994</v>
      </c>
    </row>
    <row r="102" spans="1:14" ht="14.4" customHeight="1" x14ac:dyDescent="0.3">
      <c r="A102" s="625" t="s">
        <v>535</v>
      </c>
      <c r="B102" s="626" t="s">
        <v>537</v>
      </c>
      <c r="C102" s="627" t="s">
        <v>549</v>
      </c>
      <c r="D102" s="628" t="s">
        <v>550</v>
      </c>
      <c r="E102" s="627" t="s">
        <v>538</v>
      </c>
      <c r="F102" s="628" t="s">
        <v>539</v>
      </c>
      <c r="G102" s="627" t="s">
        <v>639</v>
      </c>
      <c r="H102" s="627" t="s">
        <v>921</v>
      </c>
      <c r="I102" s="627" t="s">
        <v>922</v>
      </c>
      <c r="J102" s="627" t="s">
        <v>923</v>
      </c>
      <c r="K102" s="627" t="s">
        <v>924</v>
      </c>
      <c r="L102" s="629">
        <v>69.559886150041677</v>
      </c>
      <c r="M102" s="629">
        <v>4</v>
      </c>
      <c r="N102" s="630">
        <v>278.23954460016671</v>
      </c>
    </row>
    <row r="103" spans="1:14" ht="14.4" customHeight="1" x14ac:dyDescent="0.3">
      <c r="A103" s="625" t="s">
        <v>535</v>
      </c>
      <c r="B103" s="626" t="s">
        <v>537</v>
      </c>
      <c r="C103" s="627" t="s">
        <v>549</v>
      </c>
      <c r="D103" s="628" t="s">
        <v>550</v>
      </c>
      <c r="E103" s="627" t="s">
        <v>538</v>
      </c>
      <c r="F103" s="628" t="s">
        <v>539</v>
      </c>
      <c r="G103" s="627" t="s">
        <v>639</v>
      </c>
      <c r="H103" s="627" t="s">
        <v>925</v>
      </c>
      <c r="I103" s="627" t="s">
        <v>926</v>
      </c>
      <c r="J103" s="627" t="s">
        <v>927</v>
      </c>
      <c r="K103" s="627" t="s">
        <v>928</v>
      </c>
      <c r="L103" s="629">
        <v>155.43033241899101</v>
      </c>
      <c r="M103" s="629">
        <v>5</v>
      </c>
      <c r="N103" s="630">
        <v>777.1516620949551</v>
      </c>
    </row>
    <row r="104" spans="1:14" ht="14.4" customHeight="1" x14ac:dyDescent="0.3">
      <c r="A104" s="625" t="s">
        <v>535</v>
      </c>
      <c r="B104" s="626" t="s">
        <v>537</v>
      </c>
      <c r="C104" s="627" t="s">
        <v>549</v>
      </c>
      <c r="D104" s="628" t="s">
        <v>550</v>
      </c>
      <c r="E104" s="627" t="s">
        <v>538</v>
      </c>
      <c r="F104" s="628" t="s">
        <v>539</v>
      </c>
      <c r="G104" s="627" t="s">
        <v>639</v>
      </c>
      <c r="H104" s="627" t="s">
        <v>929</v>
      </c>
      <c r="I104" s="627" t="s">
        <v>930</v>
      </c>
      <c r="J104" s="627" t="s">
        <v>931</v>
      </c>
      <c r="K104" s="627" t="s">
        <v>932</v>
      </c>
      <c r="L104" s="629">
        <v>184.25</v>
      </c>
      <c r="M104" s="629">
        <v>2</v>
      </c>
      <c r="N104" s="630">
        <v>368.5</v>
      </c>
    </row>
    <row r="105" spans="1:14" ht="14.4" customHeight="1" x14ac:dyDescent="0.3">
      <c r="A105" s="625" t="s">
        <v>535</v>
      </c>
      <c r="B105" s="626" t="s">
        <v>537</v>
      </c>
      <c r="C105" s="627" t="s">
        <v>549</v>
      </c>
      <c r="D105" s="628" t="s">
        <v>550</v>
      </c>
      <c r="E105" s="627" t="s">
        <v>538</v>
      </c>
      <c r="F105" s="628" t="s">
        <v>539</v>
      </c>
      <c r="G105" s="627" t="s">
        <v>639</v>
      </c>
      <c r="H105" s="627" t="s">
        <v>933</v>
      </c>
      <c r="I105" s="627" t="s">
        <v>934</v>
      </c>
      <c r="J105" s="627" t="s">
        <v>935</v>
      </c>
      <c r="K105" s="627" t="s">
        <v>936</v>
      </c>
      <c r="L105" s="629">
        <v>22.25</v>
      </c>
      <c r="M105" s="629">
        <v>1</v>
      </c>
      <c r="N105" s="630">
        <v>22.25</v>
      </c>
    </row>
    <row r="106" spans="1:14" ht="14.4" customHeight="1" x14ac:dyDescent="0.3">
      <c r="A106" s="625" t="s">
        <v>535</v>
      </c>
      <c r="B106" s="626" t="s">
        <v>537</v>
      </c>
      <c r="C106" s="627" t="s">
        <v>549</v>
      </c>
      <c r="D106" s="628" t="s">
        <v>550</v>
      </c>
      <c r="E106" s="627" t="s">
        <v>538</v>
      </c>
      <c r="F106" s="628" t="s">
        <v>539</v>
      </c>
      <c r="G106" s="627" t="s">
        <v>639</v>
      </c>
      <c r="H106" s="627" t="s">
        <v>937</v>
      </c>
      <c r="I106" s="627" t="s">
        <v>938</v>
      </c>
      <c r="J106" s="627" t="s">
        <v>939</v>
      </c>
      <c r="K106" s="627" t="s">
        <v>940</v>
      </c>
      <c r="L106" s="629">
        <v>374.92285714285714</v>
      </c>
      <c r="M106" s="629">
        <v>7</v>
      </c>
      <c r="N106" s="630">
        <v>2624.46</v>
      </c>
    </row>
    <row r="107" spans="1:14" ht="14.4" customHeight="1" x14ac:dyDescent="0.3">
      <c r="A107" s="625" t="s">
        <v>535</v>
      </c>
      <c r="B107" s="626" t="s">
        <v>537</v>
      </c>
      <c r="C107" s="627" t="s">
        <v>549</v>
      </c>
      <c r="D107" s="628" t="s">
        <v>550</v>
      </c>
      <c r="E107" s="627" t="s">
        <v>538</v>
      </c>
      <c r="F107" s="628" t="s">
        <v>539</v>
      </c>
      <c r="G107" s="627" t="s">
        <v>639</v>
      </c>
      <c r="H107" s="627" t="s">
        <v>941</v>
      </c>
      <c r="I107" s="627" t="s">
        <v>942</v>
      </c>
      <c r="J107" s="627" t="s">
        <v>943</v>
      </c>
      <c r="K107" s="627" t="s">
        <v>944</v>
      </c>
      <c r="L107" s="629">
        <v>64.069401383979795</v>
      </c>
      <c r="M107" s="629">
        <v>1</v>
      </c>
      <c r="N107" s="630">
        <v>64.069401383979795</v>
      </c>
    </row>
    <row r="108" spans="1:14" ht="14.4" customHeight="1" x14ac:dyDescent="0.3">
      <c r="A108" s="625" t="s">
        <v>535</v>
      </c>
      <c r="B108" s="626" t="s">
        <v>537</v>
      </c>
      <c r="C108" s="627" t="s">
        <v>549</v>
      </c>
      <c r="D108" s="628" t="s">
        <v>550</v>
      </c>
      <c r="E108" s="627" t="s">
        <v>538</v>
      </c>
      <c r="F108" s="628" t="s">
        <v>539</v>
      </c>
      <c r="G108" s="627" t="s">
        <v>639</v>
      </c>
      <c r="H108" s="627" t="s">
        <v>945</v>
      </c>
      <c r="I108" s="627" t="s">
        <v>946</v>
      </c>
      <c r="J108" s="627" t="s">
        <v>947</v>
      </c>
      <c r="K108" s="627" t="s">
        <v>948</v>
      </c>
      <c r="L108" s="629">
        <v>143.51000279475099</v>
      </c>
      <c r="M108" s="629">
        <v>1</v>
      </c>
      <c r="N108" s="630">
        <v>143.51000279475099</v>
      </c>
    </row>
    <row r="109" spans="1:14" ht="14.4" customHeight="1" x14ac:dyDescent="0.3">
      <c r="A109" s="625" t="s">
        <v>535</v>
      </c>
      <c r="B109" s="626" t="s">
        <v>537</v>
      </c>
      <c r="C109" s="627" t="s">
        <v>549</v>
      </c>
      <c r="D109" s="628" t="s">
        <v>550</v>
      </c>
      <c r="E109" s="627" t="s">
        <v>538</v>
      </c>
      <c r="F109" s="628" t="s">
        <v>539</v>
      </c>
      <c r="G109" s="627" t="s">
        <v>639</v>
      </c>
      <c r="H109" s="627" t="s">
        <v>949</v>
      </c>
      <c r="I109" s="627" t="s">
        <v>950</v>
      </c>
      <c r="J109" s="627" t="s">
        <v>951</v>
      </c>
      <c r="K109" s="627" t="s">
        <v>952</v>
      </c>
      <c r="L109" s="629">
        <v>169.64</v>
      </c>
      <c r="M109" s="629">
        <v>1</v>
      </c>
      <c r="N109" s="630">
        <v>169.64</v>
      </c>
    </row>
    <row r="110" spans="1:14" ht="14.4" customHeight="1" x14ac:dyDescent="0.3">
      <c r="A110" s="625" t="s">
        <v>535</v>
      </c>
      <c r="B110" s="626" t="s">
        <v>537</v>
      </c>
      <c r="C110" s="627" t="s">
        <v>549</v>
      </c>
      <c r="D110" s="628" t="s">
        <v>550</v>
      </c>
      <c r="E110" s="627" t="s">
        <v>538</v>
      </c>
      <c r="F110" s="628" t="s">
        <v>539</v>
      </c>
      <c r="G110" s="627" t="s">
        <v>639</v>
      </c>
      <c r="H110" s="627" t="s">
        <v>953</v>
      </c>
      <c r="I110" s="627" t="s">
        <v>954</v>
      </c>
      <c r="J110" s="627" t="s">
        <v>955</v>
      </c>
      <c r="K110" s="627" t="s">
        <v>956</v>
      </c>
      <c r="L110" s="629">
        <v>117.02</v>
      </c>
      <c r="M110" s="629">
        <v>2</v>
      </c>
      <c r="N110" s="630">
        <v>234.04</v>
      </c>
    </row>
    <row r="111" spans="1:14" ht="14.4" customHeight="1" x14ac:dyDescent="0.3">
      <c r="A111" s="625" t="s">
        <v>535</v>
      </c>
      <c r="B111" s="626" t="s">
        <v>537</v>
      </c>
      <c r="C111" s="627" t="s">
        <v>549</v>
      </c>
      <c r="D111" s="628" t="s">
        <v>550</v>
      </c>
      <c r="E111" s="627" t="s">
        <v>538</v>
      </c>
      <c r="F111" s="628" t="s">
        <v>539</v>
      </c>
      <c r="G111" s="627" t="s">
        <v>639</v>
      </c>
      <c r="H111" s="627" t="s">
        <v>957</v>
      </c>
      <c r="I111" s="627" t="s">
        <v>958</v>
      </c>
      <c r="J111" s="627" t="s">
        <v>959</v>
      </c>
      <c r="K111" s="627" t="s">
        <v>960</v>
      </c>
      <c r="L111" s="629">
        <v>135.26275337942528</v>
      </c>
      <c r="M111" s="629">
        <v>76</v>
      </c>
      <c r="N111" s="630">
        <v>10279.969256836321</v>
      </c>
    </row>
    <row r="112" spans="1:14" ht="14.4" customHeight="1" x14ac:dyDescent="0.3">
      <c r="A112" s="625" t="s">
        <v>535</v>
      </c>
      <c r="B112" s="626" t="s">
        <v>537</v>
      </c>
      <c r="C112" s="627" t="s">
        <v>549</v>
      </c>
      <c r="D112" s="628" t="s">
        <v>550</v>
      </c>
      <c r="E112" s="627" t="s">
        <v>538</v>
      </c>
      <c r="F112" s="628" t="s">
        <v>539</v>
      </c>
      <c r="G112" s="627" t="s">
        <v>639</v>
      </c>
      <c r="H112" s="627" t="s">
        <v>961</v>
      </c>
      <c r="I112" s="627" t="s">
        <v>962</v>
      </c>
      <c r="J112" s="627" t="s">
        <v>963</v>
      </c>
      <c r="K112" s="627" t="s">
        <v>964</v>
      </c>
      <c r="L112" s="629">
        <v>81.08</v>
      </c>
      <c r="M112" s="629">
        <v>1</v>
      </c>
      <c r="N112" s="630">
        <v>81.08</v>
      </c>
    </row>
    <row r="113" spans="1:14" ht="14.4" customHeight="1" x14ac:dyDescent="0.3">
      <c r="A113" s="625" t="s">
        <v>535</v>
      </c>
      <c r="B113" s="626" t="s">
        <v>537</v>
      </c>
      <c r="C113" s="627" t="s">
        <v>549</v>
      </c>
      <c r="D113" s="628" t="s">
        <v>550</v>
      </c>
      <c r="E113" s="627" t="s">
        <v>538</v>
      </c>
      <c r="F113" s="628" t="s">
        <v>539</v>
      </c>
      <c r="G113" s="627" t="s">
        <v>639</v>
      </c>
      <c r="H113" s="627" t="s">
        <v>965</v>
      </c>
      <c r="I113" s="627" t="s">
        <v>966</v>
      </c>
      <c r="J113" s="627" t="s">
        <v>967</v>
      </c>
      <c r="K113" s="627" t="s">
        <v>968</v>
      </c>
      <c r="L113" s="629">
        <v>46.346682418092065</v>
      </c>
      <c r="M113" s="629">
        <v>3</v>
      </c>
      <c r="N113" s="630">
        <v>139.0400472542762</v>
      </c>
    </row>
    <row r="114" spans="1:14" ht="14.4" customHeight="1" x14ac:dyDescent="0.3">
      <c r="A114" s="625" t="s">
        <v>535</v>
      </c>
      <c r="B114" s="626" t="s">
        <v>537</v>
      </c>
      <c r="C114" s="627" t="s">
        <v>549</v>
      </c>
      <c r="D114" s="628" t="s">
        <v>550</v>
      </c>
      <c r="E114" s="627" t="s">
        <v>538</v>
      </c>
      <c r="F114" s="628" t="s">
        <v>539</v>
      </c>
      <c r="G114" s="627" t="s">
        <v>639</v>
      </c>
      <c r="H114" s="627" t="s">
        <v>969</v>
      </c>
      <c r="I114" s="627" t="s">
        <v>970</v>
      </c>
      <c r="J114" s="627" t="s">
        <v>971</v>
      </c>
      <c r="K114" s="627" t="s">
        <v>972</v>
      </c>
      <c r="L114" s="629">
        <v>125.59666985675334</v>
      </c>
      <c r="M114" s="629">
        <v>3</v>
      </c>
      <c r="N114" s="630">
        <v>376.79000957026</v>
      </c>
    </row>
    <row r="115" spans="1:14" ht="14.4" customHeight="1" x14ac:dyDescent="0.3">
      <c r="A115" s="625" t="s">
        <v>535</v>
      </c>
      <c r="B115" s="626" t="s">
        <v>537</v>
      </c>
      <c r="C115" s="627" t="s">
        <v>549</v>
      </c>
      <c r="D115" s="628" t="s">
        <v>550</v>
      </c>
      <c r="E115" s="627" t="s">
        <v>538</v>
      </c>
      <c r="F115" s="628" t="s">
        <v>539</v>
      </c>
      <c r="G115" s="627" t="s">
        <v>639</v>
      </c>
      <c r="H115" s="627" t="s">
        <v>973</v>
      </c>
      <c r="I115" s="627" t="s">
        <v>974</v>
      </c>
      <c r="J115" s="627" t="s">
        <v>975</v>
      </c>
      <c r="K115" s="627" t="s">
        <v>976</v>
      </c>
      <c r="L115" s="629">
        <v>92.479956700621003</v>
      </c>
      <c r="M115" s="629">
        <v>8</v>
      </c>
      <c r="N115" s="630">
        <v>739.83965360496802</v>
      </c>
    </row>
    <row r="116" spans="1:14" ht="14.4" customHeight="1" x14ac:dyDescent="0.3">
      <c r="A116" s="625" t="s">
        <v>535</v>
      </c>
      <c r="B116" s="626" t="s">
        <v>537</v>
      </c>
      <c r="C116" s="627" t="s">
        <v>549</v>
      </c>
      <c r="D116" s="628" t="s">
        <v>550</v>
      </c>
      <c r="E116" s="627" t="s">
        <v>538</v>
      </c>
      <c r="F116" s="628" t="s">
        <v>539</v>
      </c>
      <c r="G116" s="627" t="s">
        <v>639</v>
      </c>
      <c r="H116" s="627" t="s">
        <v>977</v>
      </c>
      <c r="I116" s="627" t="s">
        <v>977</v>
      </c>
      <c r="J116" s="627" t="s">
        <v>760</v>
      </c>
      <c r="K116" s="627" t="s">
        <v>978</v>
      </c>
      <c r="L116" s="629">
        <v>104.06612673302479</v>
      </c>
      <c r="M116" s="629">
        <v>5</v>
      </c>
      <c r="N116" s="630">
        <v>520.33063366512397</v>
      </c>
    </row>
    <row r="117" spans="1:14" ht="14.4" customHeight="1" x14ac:dyDescent="0.3">
      <c r="A117" s="625" t="s">
        <v>535</v>
      </c>
      <c r="B117" s="626" t="s">
        <v>537</v>
      </c>
      <c r="C117" s="627" t="s">
        <v>549</v>
      </c>
      <c r="D117" s="628" t="s">
        <v>550</v>
      </c>
      <c r="E117" s="627" t="s">
        <v>538</v>
      </c>
      <c r="F117" s="628" t="s">
        <v>539</v>
      </c>
      <c r="G117" s="627" t="s">
        <v>639</v>
      </c>
      <c r="H117" s="627" t="s">
        <v>979</v>
      </c>
      <c r="I117" s="627" t="s">
        <v>980</v>
      </c>
      <c r="J117" s="627" t="s">
        <v>981</v>
      </c>
      <c r="K117" s="627" t="s">
        <v>982</v>
      </c>
      <c r="L117" s="629">
        <v>41.659988196307026</v>
      </c>
      <c r="M117" s="629">
        <v>4</v>
      </c>
      <c r="N117" s="630">
        <v>166.6399527852281</v>
      </c>
    </row>
    <row r="118" spans="1:14" ht="14.4" customHeight="1" x14ac:dyDescent="0.3">
      <c r="A118" s="625" t="s">
        <v>535</v>
      </c>
      <c r="B118" s="626" t="s">
        <v>537</v>
      </c>
      <c r="C118" s="627" t="s">
        <v>549</v>
      </c>
      <c r="D118" s="628" t="s">
        <v>550</v>
      </c>
      <c r="E118" s="627" t="s">
        <v>538</v>
      </c>
      <c r="F118" s="628" t="s">
        <v>539</v>
      </c>
      <c r="G118" s="627" t="s">
        <v>639</v>
      </c>
      <c r="H118" s="627" t="s">
        <v>983</v>
      </c>
      <c r="I118" s="627" t="s">
        <v>984</v>
      </c>
      <c r="J118" s="627" t="s">
        <v>981</v>
      </c>
      <c r="K118" s="627" t="s">
        <v>985</v>
      </c>
      <c r="L118" s="629">
        <v>291.88921363035399</v>
      </c>
      <c r="M118" s="629">
        <v>2</v>
      </c>
      <c r="N118" s="630">
        <v>583.77842726070799</v>
      </c>
    </row>
    <row r="119" spans="1:14" ht="14.4" customHeight="1" x14ac:dyDescent="0.3">
      <c r="A119" s="625" t="s">
        <v>535</v>
      </c>
      <c r="B119" s="626" t="s">
        <v>537</v>
      </c>
      <c r="C119" s="627" t="s">
        <v>549</v>
      </c>
      <c r="D119" s="628" t="s">
        <v>550</v>
      </c>
      <c r="E119" s="627" t="s">
        <v>538</v>
      </c>
      <c r="F119" s="628" t="s">
        <v>539</v>
      </c>
      <c r="G119" s="627" t="s">
        <v>639</v>
      </c>
      <c r="H119" s="627" t="s">
        <v>986</v>
      </c>
      <c r="I119" s="627" t="s">
        <v>987</v>
      </c>
      <c r="J119" s="627" t="s">
        <v>988</v>
      </c>
      <c r="K119" s="627" t="s">
        <v>989</v>
      </c>
      <c r="L119" s="629">
        <v>388.12991319208857</v>
      </c>
      <c r="M119" s="629">
        <v>10</v>
      </c>
      <c r="N119" s="630">
        <v>3881.2991319208859</v>
      </c>
    </row>
    <row r="120" spans="1:14" ht="14.4" customHeight="1" x14ac:dyDescent="0.3">
      <c r="A120" s="625" t="s">
        <v>535</v>
      </c>
      <c r="B120" s="626" t="s">
        <v>537</v>
      </c>
      <c r="C120" s="627" t="s">
        <v>549</v>
      </c>
      <c r="D120" s="628" t="s">
        <v>550</v>
      </c>
      <c r="E120" s="627" t="s">
        <v>538</v>
      </c>
      <c r="F120" s="628" t="s">
        <v>539</v>
      </c>
      <c r="G120" s="627" t="s">
        <v>639</v>
      </c>
      <c r="H120" s="627" t="s">
        <v>990</v>
      </c>
      <c r="I120" s="627" t="s">
        <v>991</v>
      </c>
      <c r="J120" s="627" t="s">
        <v>992</v>
      </c>
      <c r="K120" s="627" t="s">
        <v>993</v>
      </c>
      <c r="L120" s="629">
        <v>92.369616914484695</v>
      </c>
      <c r="M120" s="629">
        <v>1</v>
      </c>
      <c r="N120" s="630">
        <v>92.369616914484695</v>
      </c>
    </row>
    <row r="121" spans="1:14" ht="14.4" customHeight="1" x14ac:dyDescent="0.3">
      <c r="A121" s="625" t="s">
        <v>535</v>
      </c>
      <c r="B121" s="626" t="s">
        <v>537</v>
      </c>
      <c r="C121" s="627" t="s">
        <v>549</v>
      </c>
      <c r="D121" s="628" t="s">
        <v>550</v>
      </c>
      <c r="E121" s="627" t="s">
        <v>538</v>
      </c>
      <c r="F121" s="628" t="s">
        <v>539</v>
      </c>
      <c r="G121" s="627" t="s">
        <v>639</v>
      </c>
      <c r="H121" s="627" t="s">
        <v>994</v>
      </c>
      <c r="I121" s="627" t="s">
        <v>995</v>
      </c>
      <c r="J121" s="627" t="s">
        <v>996</v>
      </c>
      <c r="K121" s="627" t="s">
        <v>997</v>
      </c>
      <c r="L121" s="629">
        <v>106.82</v>
      </c>
      <c r="M121" s="629">
        <v>1</v>
      </c>
      <c r="N121" s="630">
        <v>106.82</v>
      </c>
    </row>
    <row r="122" spans="1:14" ht="14.4" customHeight="1" x14ac:dyDescent="0.3">
      <c r="A122" s="625" t="s">
        <v>535</v>
      </c>
      <c r="B122" s="626" t="s">
        <v>537</v>
      </c>
      <c r="C122" s="627" t="s">
        <v>549</v>
      </c>
      <c r="D122" s="628" t="s">
        <v>550</v>
      </c>
      <c r="E122" s="627" t="s">
        <v>538</v>
      </c>
      <c r="F122" s="628" t="s">
        <v>539</v>
      </c>
      <c r="G122" s="627" t="s">
        <v>639</v>
      </c>
      <c r="H122" s="627" t="s">
        <v>998</v>
      </c>
      <c r="I122" s="627" t="s">
        <v>999</v>
      </c>
      <c r="J122" s="627" t="s">
        <v>1000</v>
      </c>
      <c r="K122" s="627" t="s">
        <v>1001</v>
      </c>
      <c r="L122" s="629">
        <v>28.95</v>
      </c>
      <c r="M122" s="629">
        <v>1</v>
      </c>
      <c r="N122" s="630">
        <v>28.95</v>
      </c>
    </row>
    <row r="123" spans="1:14" ht="14.4" customHeight="1" x14ac:dyDescent="0.3">
      <c r="A123" s="625" t="s">
        <v>535</v>
      </c>
      <c r="B123" s="626" t="s">
        <v>537</v>
      </c>
      <c r="C123" s="627" t="s">
        <v>549</v>
      </c>
      <c r="D123" s="628" t="s">
        <v>550</v>
      </c>
      <c r="E123" s="627" t="s">
        <v>538</v>
      </c>
      <c r="F123" s="628" t="s">
        <v>539</v>
      </c>
      <c r="G123" s="627" t="s">
        <v>639</v>
      </c>
      <c r="H123" s="627" t="s">
        <v>1002</v>
      </c>
      <c r="I123" s="627" t="s">
        <v>1003</v>
      </c>
      <c r="J123" s="627" t="s">
        <v>1004</v>
      </c>
      <c r="K123" s="627" t="s">
        <v>1005</v>
      </c>
      <c r="L123" s="629">
        <v>116.860002275762</v>
      </c>
      <c r="M123" s="629">
        <v>1</v>
      </c>
      <c r="N123" s="630">
        <v>116.860002275762</v>
      </c>
    </row>
    <row r="124" spans="1:14" ht="14.4" customHeight="1" x14ac:dyDescent="0.3">
      <c r="A124" s="625" t="s">
        <v>535</v>
      </c>
      <c r="B124" s="626" t="s">
        <v>537</v>
      </c>
      <c r="C124" s="627" t="s">
        <v>549</v>
      </c>
      <c r="D124" s="628" t="s">
        <v>550</v>
      </c>
      <c r="E124" s="627" t="s">
        <v>538</v>
      </c>
      <c r="F124" s="628" t="s">
        <v>539</v>
      </c>
      <c r="G124" s="627" t="s">
        <v>639</v>
      </c>
      <c r="H124" s="627" t="s">
        <v>1006</v>
      </c>
      <c r="I124" s="627" t="s">
        <v>1007</v>
      </c>
      <c r="J124" s="627" t="s">
        <v>772</v>
      </c>
      <c r="K124" s="627" t="s">
        <v>1008</v>
      </c>
      <c r="L124" s="629">
        <v>166.90997929245401</v>
      </c>
      <c r="M124" s="629">
        <v>2</v>
      </c>
      <c r="N124" s="630">
        <v>333.81995858490802</v>
      </c>
    </row>
    <row r="125" spans="1:14" ht="14.4" customHeight="1" x14ac:dyDescent="0.3">
      <c r="A125" s="625" t="s">
        <v>535</v>
      </c>
      <c r="B125" s="626" t="s">
        <v>537</v>
      </c>
      <c r="C125" s="627" t="s">
        <v>549</v>
      </c>
      <c r="D125" s="628" t="s">
        <v>550</v>
      </c>
      <c r="E125" s="627" t="s">
        <v>538</v>
      </c>
      <c r="F125" s="628" t="s">
        <v>539</v>
      </c>
      <c r="G125" s="627" t="s">
        <v>639</v>
      </c>
      <c r="H125" s="627" t="s">
        <v>1009</v>
      </c>
      <c r="I125" s="627" t="s">
        <v>1010</v>
      </c>
      <c r="J125" s="627" t="s">
        <v>1011</v>
      </c>
      <c r="K125" s="627" t="s">
        <v>1012</v>
      </c>
      <c r="L125" s="629">
        <v>16.116163258515265</v>
      </c>
      <c r="M125" s="629">
        <v>60</v>
      </c>
      <c r="N125" s="630">
        <v>966.9697955109159</v>
      </c>
    </row>
    <row r="126" spans="1:14" ht="14.4" customHeight="1" x14ac:dyDescent="0.3">
      <c r="A126" s="625" t="s">
        <v>535</v>
      </c>
      <c r="B126" s="626" t="s">
        <v>537</v>
      </c>
      <c r="C126" s="627" t="s">
        <v>549</v>
      </c>
      <c r="D126" s="628" t="s">
        <v>550</v>
      </c>
      <c r="E126" s="627" t="s">
        <v>538</v>
      </c>
      <c r="F126" s="628" t="s">
        <v>539</v>
      </c>
      <c r="G126" s="627" t="s">
        <v>639</v>
      </c>
      <c r="H126" s="627" t="s">
        <v>1013</v>
      </c>
      <c r="I126" s="627" t="s">
        <v>1014</v>
      </c>
      <c r="J126" s="627" t="s">
        <v>1015</v>
      </c>
      <c r="K126" s="627" t="s">
        <v>1016</v>
      </c>
      <c r="L126" s="629">
        <v>47.193578716469936</v>
      </c>
      <c r="M126" s="629">
        <v>25</v>
      </c>
      <c r="N126" s="630">
        <v>1179.8394679117484</v>
      </c>
    </row>
    <row r="127" spans="1:14" ht="14.4" customHeight="1" x14ac:dyDescent="0.3">
      <c r="A127" s="625" t="s">
        <v>535</v>
      </c>
      <c r="B127" s="626" t="s">
        <v>537</v>
      </c>
      <c r="C127" s="627" t="s">
        <v>549</v>
      </c>
      <c r="D127" s="628" t="s">
        <v>550</v>
      </c>
      <c r="E127" s="627" t="s">
        <v>538</v>
      </c>
      <c r="F127" s="628" t="s">
        <v>539</v>
      </c>
      <c r="G127" s="627" t="s">
        <v>639</v>
      </c>
      <c r="H127" s="627" t="s">
        <v>1017</v>
      </c>
      <c r="I127" s="627" t="s">
        <v>1018</v>
      </c>
      <c r="J127" s="627" t="s">
        <v>1019</v>
      </c>
      <c r="K127" s="627" t="s">
        <v>1020</v>
      </c>
      <c r="L127" s="629">
        <v>27.508177441472203</v>
      </c>
      <c r="M127" s="629">
        <v>55</v>
      </c>
      <c r="N127" s="630">
        <v>1512.9497592809712</v>
      </c>
    </row>
    <row r="128" spans="1:14" ht="14.4" customHeight="1" x14ac:dyDescent="0.3">
      <c r="A128" s="625" t="s">
        <v>535</v>
      </c>
      <c r="B128" s="626" t="s">
        <v>537</v>
      </c>
      <c r="C128" s="627" t="s">
        <v>549</v>
      </c>
      <c r="D128" s="628" t="s">
        <v>550</v>
      </c>
      <c r="E128" s="627" t="s">
        <v>538</v>
      </c>
      <c r="F128" s="628" t="s">
        <v>539</v>
      </c>
      <c r="G128" s="627" t="s">
        <v>639</v>
      </c>
      <c r="H128" s="627" t="s">
        <v>1021</v>
      </c>
      <c r="I128" s="627" t="s">
        <v>1022</v>
      </c>
      <c r="J128" s="627" t="s">
        <v>1023</v>
      </c>
      <c r="K128" s="627" t="s">
        <v>1024</v>
      </c>
      <c r="L128" s="629">
        <v>214.68746766989366</v>
      </c>
      <c r="M128" s="629">
        <v>32</v>
      </c>
      <c r="N128" s="630">
        <v>6869.9989654365972</v>
      </c>
    </row>
    <row r="129" spans="1:14" ht="14.4" customHeight="1" x14ac:dyDescent="0.3">
      <c r="A129" s="625" t="s">
        <v>535</v>
      </c>
      <c r="B129" s="626" t="s">
        <v>537</v>
      </c>
      <c r="C129" s="627" t="s">
        <v>549</v>
      </c>
      <c r="D129" s="628" t="s">
        <v>550</v>
      </c>
      <c r="E129" s="627" t="s">
        <v>538</v>
      </c>
      <c r="F129" s="628" t="s">
        <v>539</v>
      </c>
      <c r="G129" s="627" t="s">
        <v>639</v>
      </c>
      <c r="H129" s="627" t="s">
        <v>1025</v>
      </c>
      <c r="I129" s="627" t="s">
        <v>1025</v>
      </c>
      <c r="J129" s="627" t="s">
        <v>1026</v>
      </c>
      <c r="K129" s="627" t="s">
        <v>1027</v>
      </c>
      <c r="L129" s="629">
        <v>329.2</v>
      </c>
      <c r="M129" s="629">
        <v>1</v>
      </c>
      <c r="N129" s="630">
        <v>329.2</v>
      </c>
    </row>
    <row r="130" spans="1:14" ht="14.4" customHeight="1" x14ac:dyDescent="0.3">
      <c r="A130" s="625" t="s">
        <v>535</v>
      </c>
      <c r="B130" s="626" t="s">
        <v>537</v>
      </c>
      <c r="C130" s="627" t="s">
        <v>549</v>
      </c>
      <c r="D130" s="628" t="s">
        <v>550</v>
      </c>
      <c r="E130" s="627" t="s">
        <v>538</v>
      </c>
      <c r="F130" s="628" t="s">
        <v>539</v>
      </c>
      <c r="G130" s="627" t="s">
        <v>639</v>
      </c>
      <c r="H130" s="627" t="s">
        <v>1028</v>
      </c>
      <c r="I130" s="627" t="s">
        <v>1029</v>
      </c>
      <c r="J130" s="627" t="s">
        <v>1030</v>
      </c>
      <c r="K130" s="627"/>
      <c r="L130" s="629">
        <v>675.22</v>
      </c>
      <c r="M130" s="629">
        <v>2</v>
      </c>
      <c r="N130" s="630">
        <v>1350.44</v>
      </c>
    </row>
    <row r="131" spans="1:14" ht="14.4" customHeight="1" x14ac:dyDescent="0.3">
      <c r="A131" s="625" t="s">
        <v>535</v>
      </c>
      <c r="B131" s="626" t="s">
        <v>537</v>
      </c>
      <c r="C131" s="627" t="s">
        <v>549</v>
      </c>
      <c r="D131" s="628" t="s">
        <v>550</v>
      </c>
      <c r="E131" s="627" t="s">
        <v>538</v>
      </c>
      <c r="F131" s="628" t="s">
        <v>539</v>
      </c>
      <c r="G131" s="627" t="s">
        <v>639</v>
      </c>
      <c r="H131" s="627" t="s">
        <v>1031</v>
      </c>
      <c r="I131" s="627" t="s">
        <v>1032</v>
      </c>
      <c r="J131" s="627" t="s">
        <v>1033</v>
      </c>
      <c r="K131" s="627" t="s">
        <v>1034</v>
      </c>
      <c r="L131" s="629">
        <v>151.1738639421836</v>
      </c>
      <c r="M131" s="629">
        <v>10</v>
      </c>
      <c r="N131" s="630">
        <v>1511.7386394218361</v>
      </c>
    </row>
    <row r="132" spans="1:14" ht="14.4" customHeight="1" x14ac:dyDescent="0.3">
      <c r="A132" s="625" t="s">
        <v>535</v>
      </c>
      <c r="B132" s="626" t="s">
        <v>537</v>
      </c>
      <c r="C132" s="627" t="s">
        <v>549</v>
      </c>
      <c r="D132" s="628" t="s">
        <v>550</v>
      </c>
      <c r="E132" s="627" t="s">
        <v>538</v>
      </c>
      <c r="F132" s="628" t="s">
        <v>539</v>
      </c>
      <c r="G132" s="627" t="s">
        <v>639</v>
      </c>
      <c r="H132" s="627" t="s">
        <v>1035</v>
      </c>
      <c r="I132" s="627" t="s">
        <v>1029</v>
      </c>
      <c r="J132" s="627" t="s">
        <v>1036</v>
      </c>
      <c r="K132" s="627"/>
      <c r="L132" s="629">
        <v>97.90688685052028</v>
      </c>
      <c r="M132" s="629">
        <v>67</v>
      </c>
      <c r="N132" s="630">
        <v>6559.7614189848591</v>
      </c>
    </row>
    <row r="133" spans="1:14" ht="14.4" customHeight="1" x14ac:dyDescent="0.3">
      <c r="A133" s="625" t="s">
        <v>535</v>
      </c>
      <c r="B133" s="626" t="s">
        <v>537</v>
      </c>
      <c r="C133" s="627" t="s">
        <v>549</v>
      </c>
      <c r="D133" s="628" t="s">
        <v>550</v>
      </c>
      <c r="E133" s="627" t="s">
        <v>538</v>
      </c>
      <c r="F133" s="628" t="s">
        <v>539</v>
      </c>
      <c r="G133" s="627" t="s">
        <v>639</v>
      </c>
      <c r="H133" s="627" t="s">
        <v>1037</v>
      </c>
      <c r="I133" s="627" t="s">
        <v>1029</v>
      </c>
      <c r="J133" s="627" t="s">
        <v>1038</v>
      </c>
      <c r="K133" s="627" t="s">
        <v>1039</v>
      </c>
      <c r="L133" s="629">
        <v>175.89129275078901</v>
      </c>
      <c r="M133" s="629">
        <v>2</v>
      </c>
      <c r="N133" s="630">
        <v>351.78258550157801</v>
      </c>
    </row>
    <row r="134" spans="1:14" ht="14.4" customHeight="1" x14ac:dyDescent="0.3">
      <c r="A134" s="625" t="s">
        <v>535</v>
      </c>
      <c r="B134" s="626" t="s">
        <v>537</v>
      </c>
      <c r="C134" s="627" t="s">
        <v>549</v>
      </c>
      <c r="D134" s="628" t="s">
        <v>550</v>
      </c>
      <c r="E134" s="627" t="s">
        <v>538</v>
      </c>
      <c r="F134" s="628" t="s">
        <v>539</v>
      </c>
      <c r="G134" s="627" t="s">
        <v>639</v>
      </c>
      <c r="H134" s="627" t="s">
        <v>1040</v>
      </c>
      <c r="I134" s="627" t="s">
        <v>1029</v>
      </c>
      <c r="J134" s="627" t="s">
        <v>1041</v>
      </c>
      <c r="K134" s="627"/>
      <c r="L134" s="629">
        <v>48.049999999999962</v>
      </c>
      <c r="M134" s="629">
        <v>3</v>
      </c>
      <c r="N134" s="630">
        <v>144.14999999999989</v>
      </c>
    </row>
    <row r="135" spans="1:14" ht="14.4" customHeight="1" x14ac:dyDescent="0.3">
      <c r="A135" s="625" t="s">
        <v>535</v>
      </c>
      <c r="B135" s="626" t="s">
        <v>537</v>
      </c>
      <c r="C135" s="627" t="s">
        <v>549</v>
      </c>
      <c r="D135" s="628" t="s">
        <v>550</v>
      </c>
      <c r="E135" s="627" t="s">
        <v>538</v>
      </c>
      <c r="F135" s="628" t="s">
        <v>539</v>
      </c>
      <c r="G135" s="627" t="s">
        <v>639</v>
      </c>
      <c r="H135" s="627" t="s">
        <v>1042</v>
      </c>
      <c r="I135" s="627" t="s">
        <v>1029</v>
      </c>
      <c r="J135" s="627" t="s">
        <v>1043</v>
      </c>
      <c r="K135" s="627"/>
      <c r="L135" s="629">
        <v>216.14</v>
      </c>
      <c r="M135" s="629">
        <v>2</v>
      </c>
      <c r="N135" s="630">
        <v>432.28</v>
      </c>
    </row>
    <row r="136" spans="1:14" ht="14.4" customHeight="1" x14ac:dyDescent="0.3">
      <c r="A136" s="625" t="s">
        <v>535</v>
      </c>
      <c r="B136" s="626" t="s">
        <v>537</v>
      </c>
      <c r="C136" s="627" t="s">
        <v>549</v>
      </c>
      <c r="D136" s="628" t="s">
        <v>550</v>
      </c>
      <c r="E136" s="627" t="s">
        <v>538</v>
      </c>
      <c r="F136" s="628" t="s">
        <v>539</v>
      </c>
      <c r="G136" s="627" t="s">
        <v>639</v>
      </c>
      <c r="H136" s="627" t="s">
        <v>1044</v>
      </c>
      <c r="I136" s="627" t="s">
        <v>1029</v>
      </c>
      <c r="J136" s="627" t="s">
        <v>1045</v>
      </c>
      <c r="K136" s="627" t="s">
        <v>1046</v>
      </c>
      <c r="L136" s="629">
        <v>38.04</v>
      </c>
      <c r="M136" s="629">
        <v>1</v>
      </c>
      <c r="N136" s="630">
        <v>38.04</v>
      </c>
    </row>
    <row r="137" spans="1:14" ht="14.4" customHeight="1" x14ac:dyDescent="0.3">
      <c r="A137" s="625" t="s">
        <v>535</v>
      </c>
      <c r="B137" s="626" t="s">
        <v>537</v>
      </c>
      <c r="C137" s="627" t="s">
        <v>549</v>
      </c>
      <c r="D137" s="628" t="s">
        <v>550</v>
      </c>
      <c r="E137" s="627" t="s">
        <v>538</v>
      </c>
      <c r="F137" s="628" t="s">
        <v>539</v>
      </c>
      <c r="G137" s="627" t="s">
        <v>639</v>
      </c>
      <c r="H137" s="627" t="s">
        <v>1047</v>
      </c>
      <c r="I137" s="627" t="s">
        <v>1029</v>
      </c>
      <c r="J137" s="627" t="s">
        <v>1048</v>
      </c>
      <c r="K137" s="627"/>
      <c r="L137" s="629">
        <v>42.66</v>
      </c>
      <c r="M137" s="629">
        <v>4</v>
      </c>
      <c r="N137" s="630">
        <v>170.64</v>
      </c>
    </row>
    <row r="138" spans="1:14" ht="14.4" customHeight="1" x14ac:dyDescent="0.3">
      <c r="A138" s="625" t="s">
        <v>535</v>
      </c>
      <c r="B138" s="626" t="s">
        <v>537</v>
      </c>
      <c r="C138" s="627" t="s">
        <v>549</v>
      </c>
      <c r="D138" s="628" t="s">
        <v>550</v>
      </c>
      <c r="E138" s="627" t="s">
        <v>538</v>
      </c>
      <c r="F138" s="628" t="s">
        <v>539</v>
      </c>
      <c r="G138" s="627" t="s">
        <v>639</v>
      </c>
      <c r="H138" s="627" t="s">
        <v>1049</v>
      </c>
      <c r="I138" s="627" t="s">
        <v>1029</v>
      </c>
      <c r="J138" s="627" t="s">
        <v>1050</v>
      </c>
      <c r="K138" s="627"/>
      <c r="L138" s="629">
        <v>146.08861451742936</v>
      </c>
      <c r="M138" s="629">
        <v>16</v>
      </c>
      <c r="N138" s="630">
        <v>2337.4178322788698</v>
      </c>
    </row>
    <row r="139" spans="1:14" ht="14.4" customHeight="1" x14ac:dyDescent="0.3">
      <c r="A139" s="625" t="s">
        <v>535</v>
      </c>
      <c r="B139" s="626" t="s">
        <v>537</v>
      </c>
      <c r="C139" s="627" t="s">
        <v>549</v>
      </c>
      <c r="D139" s="628" t="s">
        <v>550</v>
      </c>
      <c r="E139" s="627" t="s">
        <v>538</v>
      </c>
      <c r="F139" s="628" t="s">
        <v>539</v>
      </c>
      <c r="G139" s="627" t="s">
        <v>639</v>
      </c>
      <c r="H139" s="627" t="s">
        <v>1051</v>
      </c>
      <c r="I139" s="627" t="s">
        <v>1029</v>
      </c>
      <c r="J139" s="627" t="s">
        <v>1052</v>
      </c>
      <c r="K139" s="627"/>
      <c r="L139" s="629">
        <v>100.08001929479794</v>
      </c>
      <c r="M139" s="629">
        <v>30</v>
      </c>
      <c r="N139" s="630">
        <v>3002.4005788439381</v>
      </c>
    </row>
    <row r="140" spans="1:14" ht="14.4" customHeight="1" x14ac:dyDescent="0.3">
      <c r="A140" s="625" t="s">
        <v>535</v>
      </c>
      <c r="B140" s="626" t="s">
        <v>537</v>
      </c>
      <c r="C140" s="627" t="s">
        <v>549</v>
      </c>
      <c r="D140" s="628" t="s">
        <v>550</v>
      </c>
      <c r="E140" s="627" t="s">
        <v>538</v>
      </c>
      <c r="F140" s="628" t="s">
        <v>539</v>
      </c>
      <c r="G140" s="627" t="s">
        <v>639</v>
      </c>
      <c r="H140" s="627" t="s">
        <v>1053</v>
      </c>
      <c r="I140" s="627" t="s">
        <v>1029</v>
      </c>
      <c r="J140" s="627" t="s">
        <v>1054</v>
      </c>
      <c r="K140" s="627"/>
      <c r="L140" s="629">
        <v>97.319978814006689</v>
      </c>
      <c r="M140" s="629">
        <v>6</v>
      </c>
      <c r="N140" s="630">
        <v>583.91987288404016</v>
      </c>
    </row>
    <row r="141" spans="1:14" ht="14.4" customHeight="1" x14ac:dyDescent="0.3">
      <c r="A141" s="625" t="s">
        <v>535</v>
      </c>
      <c r="B141" s="626" t="s">
        <v>537</v>
      </c>
      <c r="C141" s="627" t="s">
        <v>549</v>
      </c>
      <c r="D141" s="628" t="s">
        <v>550</v>
      </c>
      <c r="E141" s="627" t="s">
        <v>538</v>
      </c>
      <c r="F141" s="628" t="s">
        <v>539</v>
      </c>
      <c r="G141" s="627" t="s">
        <v>639</v>
      </c>
      <c r="H141" s="627" t="s">
        <v>1055</v>
      </c>
      <c r="I141" s="627" t="s">
        <v>1056</v>
      </c>
      <c r="J141" s="627" t="s">
        <v>1057</v>
      </c>
      <c r="K141" s="627" t="s">
        <v>1058</v>
      </c>
      <c r="L141" s="629">
        <v>69.680000000000007</v>
      </c>
      <c r="M141" s="629">
        <v>4</v>
      </c>
      <c r="N141" s="630">
        <v>278.72000000000003</v>
      </c>
    </row>
    <row r="142" spans="1:14" ht="14.4" customHeight="1" x14ac:dyDescent="0.3">
      <c r="A142" s="625" t="s">
        <v>535</v>
      </c>
      <c r="B142" s="626" t="s">
        <v>537</v>
      </c>
      <c r="C142" s="627" t="s">
        <v>549</v>
      </c>
      <c r="D142" s="628" t="s">
        <v>550</v>
      </c>
      <c r="E142" s="627" t="s">
        <v>538</v>
      </c>
      <c r="F142" s="628" t="s">
        <v>539</v>
      </c>
      <c r="G142" s="627" t="s">
        <v>639</v>
      </c>
      <c r="H142" s="627" t="s">
        <v>1059</v>
      </c>
      <c r="I142" s="627" t="s">
        <v>1060</v>
      </c>
      <c r="J142" s="627" t="s">
        <v>1061</v>
      </c>
      <c r="K142" s="627" t="s">
        <v>1062</v>
      </c>
      <c r="L142" s="629">
        <v>28.3499324317077</v>
      </c>
      <c r="M142" s="629">
        <v>2</v>
      </c>
      <c r="N142" s="630">
        <v>56.699864863415399</v>
      </c>
    </row>
    <row r="143" spans="1:14" ht="14.4" customHeight="1" x14ac:dyDescent="0.3">
      <c r="A143" s="625" t="s">
        <v>535</v>
      </c>
      <c r="B143" s="626" t="s">
        <v>537</v>
      </c>
      <c r="C143" s="627" t="s">
        <v>549</v>
      </c>
      <c r="D143" s="628" t="s">
        <v>550</v>
      </c>
      <c r="E143" s="627" t="s">
        <v>538</v>
      </c>
      <c r="F143" s="628" t="s">
        <v>539</v>
      </c>
      <c r="G143" s="627" t="s">
        <v>639</v>
      </c>
      <c r="H143" s="627" t="s">
        <v>1063</v>
      </c>
      <c r="I143" s="627" t="s">
        <v>1064</v>
      </c>
      <c r="J143" s="627" t="s">
        <v>1065</v>
      </c>
      <c r="K143" s="627" t="s">
        <v>604</v>
      </c>
      <c r="L143" s="629">
        <v>121.0097667095155</v>
      </c>
      <c r="M143" s="629">
        <v>2</v>
      </c>
      <c r="N143" s="630">
        <v>242.01953341903101</v>
      </c>
    </row>
    <row r="144" spans="1:14" ht="14.4" customHeight="1" x14ac:dyDescent="0.3">
      <c r="A144" s="625" t="s">
        <v>535</v>
      </c>
      <c r="B144" s="626" t="s">
        <v>537</v>
      </c>
      <c r="C144" s="627" t="s">
        <v>549</v>
      </c>
      <c r="D144" s="628" t="s">
        <v>550</v>
      </c>
      <c r="E144" s="627" t="s">
        <v>538</v>
      </c>
      <c r="F144" s="628" t="s">
        <v>539</v>
      </c>
      <c r="G144" s="627" t="s">
        <v>639</v>
      </c>
      <c r="H144" s="627" t="s">
        <v>1066</v>
      </c>
      <c r="I144" s="627" t="s">
        <v>1029</v>
      </c>
      <c r="J144" s="627" t="s">
        <v>1067</v>
      </c>
      <c r="K144" s="627" t="s">
        <v>1068</v>
      </c>
      <c r="L144" s="629">
        <v>1427.6</v>
      </c>
      <c r="M144" s="629">
        <v>1</v>
      </c>
      <c r="N144" s="630">
        <v>1427.6</v>
      </c>
    </row>
    <row r="145" spans="1:14" ht="14.4" customHeight="1" x14ac:dyDescent="0.3">
      <c r="A145" s="625" t="s">
        <v>535</v>
      </c>
      <c r="B145" s="626" t="s">
        <v>537</v>
      </c>
      <c r="C145" s="627" t="s">
        <v>549</v>
      </c>
      <c r="D145" s="628" t="s">
        <v>550</v>
      </c>
      <c r="E145" s="627" t="s">
        <v>538</v>
      </c>
      <c r="F145" s="628" t="s">
        <v>539</v>
      </c>
      <c r="G145" s="627" t="s">
        <v>639</v>
      </c>
      <c r="H145" s="627" t="s">
        <v>1069</v>
      </c>
      <c r="I145" s="627" t="s">
        <v>1070</v>
      </c>
      <c r="J145" s="627" t="s">
        <v>1019</v>
      </c>
      <c r="K145" s="627" t="s">
        <v>1071</v>
      </c>
      <c r="L145" s="629">
        <v>59.557499999999997</v>
      </c>
      <c r="M145" s="629">
        <v>4</v>
      </c>
      <c r="N145" s="630">
        <v>238.23</v>
      </c>
    </row>
    <row r="146" spans="1:14" ht="14.4" customHeight="1" x14ac:dyDescent="0.3">
      <c r="A146" s="625" t="s">
        <v>535</v>
      </c>
      <c r="B146" s="626" t="s">
        <v>537</v>
      </c>
      <c r="C146" s="627" t="s">
        <v>549</v>
      </c>
      <c r="D146" s="628" t="s">
        <v>550</v>
      </c>
      <c r="E146" s="627" t="s">
        <v>538</v>
      </c>
      <c r="F146" s="628" t="s">
        <v>539</v>
      </c>
      <c r="G146" s="627" t="s">
        <v>639</v>
      </c>
      <c r="H146" s="627" t="s">
        <v>1072</v>
      </c>
      <c r="I146" s="627" t="s">
        <v>1073</v>
      </c>
      <c r="J146" s="627" t="s">
        <v>1074</v>
      </c>
      <c r="K146" s="627" t="s">
        <v>601</v>
      </c>
      <c r="L146" s="629">
        <v>63.127142565353914</v>
      </c>
      <c r="M146" s="629">
        <v>7</v>
      </c>
      <c r="N146" s="630">
        <v>441.88999795747742</v>
      </c>
    </row>
    <row r="147" spans="1:14" ht="14.4" customHeight="1" x14ac:dyDescent="0.3">
      <c r="A147" s="625" t="s">
        <v>535</v>
      </c>
      <c r="B147" s="626" t="s">
        <v>537</v>
      </c>
      <c r="C147" s="627" t="s">
        <v>549</v>
      </c>
      <c r="D147" s="628" t="s">
        <v>550</v>
      </c>
      <c r="E147" s="627" t="s">
        <v>538</v>
      </c>
      <c r="F147" s="628" t="s">
        <v>539</v>
      </c>
      <c r="G147" s="627" t="s">
        <v>639</v>
      </c>
      <c r="H147" s="627" t="s">
        <v>1075</v>
      </c>
      <c r="I147" s="627" t="s">
        <v>1076</v>
      </c>
      <c r="J147" s="627" t="s">
        <v>1077</v>
      </c>
      <c r="K147" s="627" t="s">
        <v>1078</v>
      </c>
      <c r="L147" s="629">
        <v>100.740008176445</v>
      </c>
      <c r="M147" s="629">
        <v>1</v>
      </c>
      <c r="N147" s="630">
        <v>100.740008176445</v>
      </c>
    </row>
    <row r="148" spans="1:14" ht="14.4" customHeight="1" x14ac:dyDescent="0.3">
      <c r="A148" s="625" t="s">
        <v>535</v>
      </c>
      <c r="B148" s="626" t="s">
        <v>537</v>
      </c>
      <c r="C148" s="627" t="s">
        <v>549</v>
      </c>
      <c r="D148" s="628" t="s">
        <v>550</v>
      </c>
      <c r="E148" s="627" t="s">
        <v>538</v>
      </c>
      <c r="F148" s="628" t="s">
        <v>539</v>
      </c>
      <c r="G148" s="627" t="s">
        <v>639</v>
      </c>
      <c r="H148" s="627" t="s">
        <v>1079</v>
      </c>
      <c r="I148" s="627" t="s">
        <v>1080</v>
      </c>
      <c r="J148" s="627" t="s">
        <v>1065</v>
      </c>
      <c r="K148" s="627" t="s">
        <v>1081</v>
      </c>
      <c r="L148" s="629">
        <v>344.81333333333333</v>
      </c>
      <c r="M148" s="629">
        <v>3</v>
      </c>
      <c r="N148" s="630">
        <v>1034.44</v>
      </c>
    </row>
    <row r="149" spans="1:14" ht="14.4" customHeight="1" x14ac:dyDescent="0.3">
      <c r="A149" s="625" t="s">
        <v>535</v>
      </c>
      <c r="B149" s="626" t="s">
        <v>537</v>
      </c>
      <c r="C149" s="627" t="s">
        <v>549</v>
      </c>
      <c r="D149" s="628" t="s">
        <v>550</v>
      </c>
      <c r="E149" s="627" t="s">
        <v>538</v>
      </c>
      <c r="F149" s="628" t="s">
        <v>539</v>
      </c>
      <c r="G149" s="627" t="s">
        <v>639</v>
      </c>
      <c r="H149" s="627" t="s">
        <v>1082</v>
      </c>
      <c r="I149" s="627" t="s">
        <v>1083</v>
      </c>
      <c r="J149" s="627" t="s">
        <v>1084</v>
      </c>
      <c r="K149" s="627" t="s">
        <v>1085</v>
      </c>
      <c r="L149" s="629">
        <v>110.59856960068184</v>
      </c>
      <c r="M149" s="629">
        <v>6</v>
      </c>
      <c r="N149" s="630">
        <v>663.59141760409102</v>
      </c>
    </row>
    <row r="150" spans="1:14" ht="14.4" customHeight="1" x14ac:dyDescent="0.3">
      <c r="A150" s="625" t="s">
        <v>535</v>
      </c>
      <c r="B150" s="626" t="s">
        <v>537</v>
      </c>
      <c r="C150" s="627" t="s">
        <v>549</v>
      </c>
      <c r="D150" s="628" t="s">
        <v>550</v>
      </c>
      <c r="E150" s="627" t="s">
        <v>538</v>
      </c>
      <c r="F150" s="628" t="s">
        <v>539</v>
      </c>
      <c r="G150" s="627" t="s">
        <v>639</v>
      </c>
      <c r="H150" s="627" t="s">
        <v>1086</v>
      </c>
      <c r="I150" s="627" t="s">
        <v>1087</v>
      </c>
      <c r="J150" s="627" t="s">
        <v>1088</v>
      </c>
      <c r="K150" s="627" t="s">
        <v>1089</v>
      </c>
      <c r="L150" s="629">
        <v>18.173125011051649</v>
      </c>
      <c r="M150" s="629">
        <v>32</v>
      </c>
      <c r="N150" s="630">
        <v>581.54000035365277</v>
      </c>
    </row>
    <row r="151" spans="1:14" ht="14.4" customHeight="1" x14ac:dyDescent="0.3">
      <c r="A151" s="625" t="s">
        <v>535</v>
      </c>
      <c r="B151" s="626" t="s">
        <v>537</v>
      </c>
      <c r="C151" s="627" t="s">
        <v>549</v>
      </c>
      <c r="D151" s="628" t="s">
        <v>550</v>
      </c>
      <c r="E151" s="627" t="s">
        <v>538</v>
      </c>
      <c r="F151" s="628" t="s">
        <v>539</v>
      </c>
      <c r="G151" s="627" t="s">
        <v>639</v>
      </c>
      <c r="H151" s="627" t="s">
        <v>1090</v>
      </c>
      <c r="I151" s="627" t="s">
        <v>1091</v>
      </c>
      <c r="J151" s="627" t="s">
        <v>1092</v>
      </c>
      <c r="K151" s="627" t="s">
        <v>1093</v>
      </c>
      <c r="L151" s="629">
        <v>34.909999999999997</v>
      </c>
      <c r="M151" s="629">
        <v>1</v>
      </c>
      <c r="N151" s="630">
        <v>34.909999999999997</v>
      </c>
    </row>
    <row r="152" spans="1:14" ht="14.4" customHeight="1" x14ac:dyDescent="0.3">
      <c r="A152" s="625" t="s">
        <v>535</v>
      </c>
      <c r="B152" s="626" t="s">
        <v>537</v>
      </c>
      <c r="C152" s="627" t="s">
        <v>549</v>
      </c>
      <c r="D152" s="628" t="s">
        <v>550</v>
      </c>
      <c r="E152" s="627" t="s">
        <v>538</v>
      </c>
      <c r="F152" s="628" t="s">
        <v>539</v>
      </c>
      <c r="G152" s="627" t="s">
        <v>639</v>
      </c>
      <c r="H152" s="627" t="s">
        <v>1094</v>
      </c>
      <c r="I152" s="627" t="s">
        <v>1095</v>
      </c>
      <c r="J152" s="627" t="s">
        <v>1096</v>
      </c>
      <c r="K152" s="627" t="s">
        <v>1097</v>
      </c>
      <c r="L152" s="629">
        <v>121.44</v>
      </c>
      <c r="M152" s="629">
        <v>1</v>
      </c>
      <c r="N152" s="630">
        <v>121.44</v>
      </c>
    </row>
    <row r="153" spans="1:14" ht="14.4" customHeight="1" x14ac:dyDescent="0.3">
      <c r="A153" s="625" t="s">
        <v>535</v>
      </c>
      <c r="B153" s="626" t="s">
        <v>537</v>
      </c>
      <c r="C153" s="627" t="s">
        <v>549</v>
      </c>
      <c r="D153" s="628" t="s">
        <v>550</v>
      </c>
      <c r="E153" s="627" t="s">
        <v>538</v>
      </c>
      <c r="F153" s="628" t="s">
        <v>539</v>
      </c>
      <c r="G153" s="627" t="s">
        <v>639</v>
      </c>
      <c r="H153" s="627" t="s">
        <v>1098</v>
      </c>
      <c r="I153" s="627" t="s">
        <v>1099</v>
      </c>
      <c r="J153" s="627" t="s">
        <v>1100</v>
      </c>
      <c r="K153" s="627"/>
      <c r="L153" s="629">
        <v>139.58999999999997</v>
      </c>
      <c r="M153" s="629">
        <v>4</v>
      </c>
      <c r="N153" s="630">
        <v>558.3599999999999</v>
      </c>
    </row>
    <row r="154" spans="1:14" ht="14.4" customHeight="1" x14ac:dyDescent="0.3">
      <c r="A154" s="625" t="s">
        <v>535</v>
      </c>
      <c r="B154" s="626" t="s">
        <v>537</v>
      </c>
      <c r="C154" s="627" t="s">
        <v>549</v>
      </c>
      <c r="D154" s="628" t="s">
        <v>550</v>
      </c>
      <c r="E154" s="627" t="s">
        <v>538</v>
      </c>
      <c r="F154" s="628" t="s">
        <v>539</v>
      </c>
      <c r="G154" s="627" t="s">
        <v>639</v>
      </c>
      <c r="H154" s="627" t="s">
        <v>1101</v>
      </c>
      <c r="I154" s="627" t="s">
        <v>1102</v>
      </c>
      <c r="J154" s="627" t="s">
        <v>1103</v>
      </c>
      <c r="K154" s="627" t="s">
        <v>1104</v>
      </c>
      <c r="L154" s="629">
        <v>42.419720530028101</v>
      </c>
      <c r="M154" s="629">
        <v>2</v>
      </c>
      <c r="N154" s="630">
        <v>84.839441060056203</v>
      </c>
    </row>
    <row r="155" spans="1:14" ht="14.4" customHeight="1" x14ac:dyDescent="0.3">
      <c r="A155" s="625" t="s">
        <v>535</v>
      </c>
      <c r="B155" s="626" t="s">
        <v>537</v>
      </c>
      <c r="C155" s="627" t="s">
        <v>549</v>
      </c>
      <c r="D155" s="628" t="s">
        <v>550</v>
      </c>
      <c r="E155" s="627" t="s">
        <v>538</v>
      </c>
      <c r="F155" s="628" t="s">
        <v>539</v>
      </c>
      <c r="G155" s="627" t="s">
        <v>639</v>
      </c>
      <c r="H155" s="627" t="s">
        <v>1105</v>
      </c>
      <c r="I155" s="627" t="s">
        <v>1106</v>
      </c>
      <c r="J155" s="627" t="s">
        <v>1107</v>
      </c>
      <c r="K155" s="627" t="s">
        <v>1108</v>
      </c>
      <c r="L155" s="629">
        <v>668.77012144474998</v>
      </c>
      <c r="M155" s="629">
        <v>2</v>
      </c>
      <c r="N155" s="630">
        <v>1337.5402428895</v>
      </c>
    </row>
    <row r="156" spans="1:14" ht="14.4" customHeight="1" x14ac:dyDescent="0.3">
      <c r="A156" s="625" t="s">
        <v>535</v>
      </c>
      <c r="B156" s="626" t="s">
        <v>537</v>
      </c>
      <c r="C156" s="627" t="s">
        <v>549</v>
      </c>
      <c r="D156" s="628" t="s">
        <v>550</v>
      </c>
      <c r="E156" s="627" t="s">
        <v>538</v>
      </c>
      <c r="F156" s="628" t="s">
        <v>539</v>
      </c>
      <c r="G156" s="627" t="s">
        <v>639</v>
      </c>
      <c r="H156" s="627" t="s">
        <v>1109</v>
      </c>
      <c r="I156" s="627" t="s">
        <v>1110</v>
      </c>
      <c r="J156" s="627" t="s">
        <v>1111</v>
      </c>
      <c r="K156" s="627" t="s">
        <v>1112</v>
      </c>
      <c r="L156" s="629">
        <v>70.64718184529724</v>
      </c>
      <c r="M156" s="629">
        <v>18</v>
      </c>
      <c r="N156" s="630">
        <v>1271.6492732153504</v>
      </c>
    </row>
    <row r="157" spans="1:14" ht="14.4" customHeight="1" x14ac:dyDescent="0.3">
      <c r="A157" s="625" t="s">
        <v>535</v>
      </c>
      <c r="B157" s="626" t="s">
        <v>537</v>
      </c>
      <c r="C157" s="627" t="s">
        <v>549</v>
      </c>
      <c r="D157" s="628" t="s">
        <v>550</v>
      </c>
      <c r="E157" s="627" t="s">
        <v>538</v>
      </c>
      <c r="F157" s="628" t="s">
        <v>539</v>
      </c>
      <c r="G157" s="627" t="s">
        <v>639</v>
      </c>
      <c r="H157" s="627" t="s">
        <v>1113</v>
      </c>
      <c r="I157" s="627" t="s">
        <v>1114</v>
      </c>
      <c r="J157" s="627" t="s">
        <v>1111</v>
      </c>
      <c r="K157" s="627" t="s">
        <v>1115</v>
      </c>
      <c r="L157" s="629">
        <v>31.320000000000004</v>
      </c>
      <c r="M157" s="629">
        <v>3</v>
      </c>
      <c r="N157" s="630">
        <v>93.960000000000008</v>
      </c>
    </row>
    <row r="158" spans="1:14" ht="14.4" customHeight="1" x14ac:dyDescent="0.3">
      <c r="A158" s="625" t="s">
        <v>535</v>
      </c>
      <c r="B158" s="626" t="s">
        <v>537</v>
      </c>
      <c r="C158" s="627" t="s">
        <v>549</v>
      </c>
      <c r="D158" s="628" t="s">
        <v>550</v>
      </c>
      <c r="E158" s="627" t="s">
        <v>538</v>
      </c>
      <c r="F158" s="628" t="s">
        <v>539</v>
      </c>
      <c r="G158" s="627" t="s">
        <v>639</v>
      </c>
      <c r="H158" s="627" t="s">
        <v>1116</v>
      </c>
      <c r="I158" s="627" t="s">
        <v>1117</v>
      </c>
      <c r="J158" s="627" t="s">
        <v>1118</v>
      </c>
      <c r="K158" s="627" t="s">
        <v>1119</v>
      </c>
      <c r="L158" s="629">
        <v>56.45</v>
      </c>
      <c r="M158" s="629">
        <v>1</v>
      </c>
      <c r="N158" s="630">
        <v>56.45</v>
      </c>
    </row>
    <row r="159" spans="1:14" ht="14.4" customHeight="1" x14ac:dyDescent="0.3">
      <c r="A159" s="625" t="s">
        <v>535</v>
      </c>
      <c r="B159" s="626" t="s">
        <v>537</v>
      </c>
      <c r="C159" s="627" t="s">
        <v>549</v>
      </c>
      <c r="D159" s="628" t="s">
        <v>550</v>
      </c>
      <c r="E159" s="627" t="s">
        <v>538</v>
      </c>
      <c r="F159" s="628" t="s">
        <v>539</v>
      </c>
      <c r="G159" s="627" t="s">
        <v>639</v>
      </c>
      <c r="H159" s="627" t="s">
        <v>1120</v>
      </c>
      <c r="I159" s="627" t="s">
        <v>1121</v>
      </c>
      <c r="J159" s="627" t="s">
        <v>846</v>
      </c>
      <c r="K159" s="627" t="s">
        <v>1122</v>
      </c>
      <c r="L159" s="629">
        <v>61.3799832800836</v>
      </c>
      <c r="M159" s="629">
        <v>65</v>
      </c>
      <c r="N159" s="630">
        <v>3989.6989132054341</v>
      </c>
    </row>
    <row r="160" spans="1:14" ht="14.4" customHeight="1" x14ac:dyDescent="0.3">
      <c r="A160" s="625" t="s">
        <v>535</v>
      </c>
      <c r="B160" s="626" t="s">
        <v>537</v>
      </c>
      <c r="C160" s="627" t="s">
        <v>549</v>
      </c>
      <c r="D160" s="628" t="s">
        <v>550</v>
      </c>
      <c r="E160" s="627" t="s">
        <v>538</v>
      </c>
      <c r="F160" s="628" t="s">
        <v>539</v>
      </c>
      <c r="G160" s="627" t="s">
        <v>639</v>
      </c>
      <c r="H160" s="627" t="s">
        <v>1123</v>
      </c>
      <c r="I160" s="627" t="s">
        <v>1124</v>
      </c>
      <c r="J160" s="627" t="s">
        <v>1004</v>
      </c>
      <c r="K160" s="627" t="s">
        <v>1125</v>
      </c>
      <c r="L160" s="629">
        <v>180.08200861113878</v>
      </c>
      <c r="M160" s="629">
        <v>5</v>
      </c>
      <c r="N160" s="630">
        <v>900.4100430556939</v>
      </c>
    </row>
    <row r="161" spans="1:14" ht="14.4" customHeight="1" x14ac:dyDescent="0.3">
      <c r="A161" s="625" t="s">
        <v>535</v>
      </c>
      <c r="B161" s="626" t="s">
        <v>537</v>
      </c>
      <c r="C161" s="627" t="s">
        <v>549</v>
      </c>
      <c r="D161" s="628" t="s">
        <v>550</v>
      </c>
      <c r="E161" s="627" t="s">
        <v>538</v>
      </c>
      <c r="F161" s="628" t="s">
        <v>539</v>
      </c>
      <c r="G161" s="627" t="s">
        <v>639</v>
      </c>
      <c r="H161" s="627" t="s">
        <v>1126</v>
      </c>
      <c r="I161" s="627" t="s">
        <v>1127</v>
      </c>
      <c r="J161" s="627" t="s">
        <v>1118</v>
      </c>
      <c r="K161" s="627" t="s">
        <v>589</v>
      </c>
      <c r="L161" s="629">
        <v>26.769941523299501</v>
      </c>
      <c r="M161" s="629">
        <v>2</v>
      </c>
      <c r="N161" s="630">
        <v>53.539883046599002</v>
      </c>
    </row>
    <row r="162" spans="1:14" ht="14.4" customHeight="1" x14ac:dyDescent="0.3">
      <c r="A162" s="625" t="s">
        <v>535</v>
      </c>
      <c r="B162" s="626" t="s">
        <v>537</v>
      </c>
      <c r="C162" s="627" t="s">
        <v>549</v>
      </c>
      <c r="D162" s="628" t="s">
        <v>550</v>
      </c>
      <c r="E162" s="627" t="s">
        <v>538</v>
      </c>
      <c r="F162" s="628" t="s">
        <v>539</v>
      </c>
      <c r="G162" s="627" t="s">
        <v>639</v>
      </c>
      <c r="H162" s="627" t="s">
        <v>1128</v>
      </c>
      <c r="I162" s="627" t="s">
        <v>1129</v>
      </c>
      <c r="J162" s="627" t="s">
        <v>1130</v>
      </c>
      <c r="K162" s="627" t="s">
        <v>1131</v>
      </c>
      <c r="L162" s="629">
        <v>27.930531116684673</v>
      </c>
      <c r="M162" s="629">
        <v>36</v>
      </c>
      <c r="N162" s="630">
        <v>1005.4991202006482</v>
      </c>
    </row>
    <row r="163" spans="1:14" ht="14.4" customHeight="1" x14ac:dyDescent="0.3">
      <c r="A163" s="625" t="s">
        <v>535</v>
      </c>
      <c r="B163" s="626" t="s">
        <v>537</v>
      </c>
      <c r="C163" s="627" t="s">
        <v>549</v>
      </c>
      <c r="D163" s="628" t="s">
        <v>550</v>
      </c>
      <c r="E163" s="627" t="s">
        <v>538</v>
      </c>
      <c r="F163" s="628" t="s">
        <v>539</v>
      </c>
      <c r="G163" s="627" t="s">
        <v>639</v>
      </c>
      <c r="H163" s="627" t="s">
        <v>1132</v>
      </c>
      <c r="I163" s="627" t="s">
        <v>1133</v>
      </c>
      <c r="J163" s="627" t="s">
        <v>1134</v>
      </c>
      <c r="K163" s="627" t="s">
        <v>1135</v>
      </c>
      <c r="L163" s="629">
        <v>163.5</v>
      </c>
      <c r="M163" s="629">
        <v>1</v>
      </c>
      <c r="N163" s="630">
        <v>163.5</v>
      </c>
    </row>
    <row r="164" spans="1:14" ht="14.4" customHeight="1" x14ac:dyDescent="0.3">
      <c r="A164" s="625" t="s">
        <v>535</v>
      </c>
      <c r="B164" s="626" t="s">
        <v>537</v>
      </c>
      <c r="C164" s="627" t="s">
        <v>549</v>
      </c>
      <c r="D164" s="628" t="s">
        <v>550</v>
      </c>
      <c r="E164" s="627" t="s">
        <v>538</v>
      </c>
      <c r="F164" s="628" t="s">
        <v>539</v>
      </c>
      <c r="G164" s="627" t="s">
        <v>639</v>
      </c>
      <c r="H164" s="627" t="s">
        <v>1136</v>
      </c>
      <c r="I164" s="627" t="s">
        <v>1137</v>
      </c>
      <c r="J164" s="627" t="s">
        <v>1138</v>
      </c>
      <c r="K164" s="627" t="s">
        <v>1139</v>
      </c>
      <c r="L164" s="629">
        <v>42.839306122449003</v>
      </c>
      <c r="M164" s="629">
        <v>1</v>
      </c>
      <c r="N164" s="630">
        <v>42.839306122449003</v>
      </c>
    </row>
    <row r="165" spans="1:14" ht="14.4" customHeight="1" x14ac:dyDescent="0.3">
      <c r="A165" s="625" t="s">
        <v>535</v>
      </c>
      <c r="B165" s="626" t="s">
        <v>537</v>
      </c>
      <c r="C165" s="627" t="s">
        <v>549</v>
      </c>
      <c r="D165" s="628" t="s">
        <v>550</v>
      </c>
      <c r="E165" s="627" t="s">
        <v>538</v>
      </c>
      <c r="F165" s="628" t="s">
        <v>539</v>
      </c>
      <c r="G165" s="627" t="s">
        <v>639</v>
      </c>
      <c r="H165" s="627" t="s">
        <v>1140</v>
      </c>
      <c r="I165" s="627" t="s">
        <v>1029</v>
      </c>
      <c r="J165" s="627" t="s">
        <v>1141</v>
      </c>
      <c r="K165" s="627"/>
      <c r="L165" s="629">
        <v>42.904975741257907</v>
      </c>
      <c r="M165" s="629">
        <v>6</v>
      </c>
      <c r="N165" s="630">
        <v>257.42985444754743</v>
      </c>
    </row>
    <row r="166" spans="1:14" ht="14.4" customHeight="1" x14ac:dyDescent="0.3">
      <c r="A166" s="625" t="s">
        <v>535</v>
      </c>
      <c r="B166" s="626" t="s">
        <v>537</v>
      </c>
      <c r="C166" s="627" t="s">
        <v>549</v>
      </c>
      <c r="D166" s="628" t="s">
        <v>550</v>
      </c>
      <c r="E166" s="627" t="s">
        <v>538</v>
      </c>
      <c r="F166" s="628" t="s">
        <v>539</v>
      </c>
      <c r="G166" s="627" t="s">
        <v>639</v>
      </c>
      <c r="H166" s="627" t="s">
        <v>1142</v>
      </c>
      <c r="I166" s="627" t="s">
        <v>1143</v>
      </c>
      <c r="J166" s="627" t="s">
        <v>1144</v>
      </c>
      <c r="K166" s="627" t="s">
        <v>1145</v>
      </c>
      <c r="L166" s="629">
        <v>218.178022819049</v>
      </c>
      <c r="M166" s="629">
        <v>2</v>
      </c>
      <c r="N166" s="630">
        <v>436.35604563809801</v>
      </c>
    </row>
    <row r="167" spans="1:14" ht="14.4" customHeight="1" x14ac:dyDescent="0.3">
      <c r="A167" s="625" t="s">
        <v>535</v>
      </c>
      <c r="B167" s="626" t="s">
        <v>537</v>
      </c>
      <c r="C167" s="627" t="s">
        <v>549</v>
      </c>
      <c r="D167" s="628" t="s">
        <v>550</v>
      </c>
      <c r="E167" s="627" t="s">
        <v>538</v>
      </c>
      <c r="F167" s="628" t="s">
        <v>539</v>
      </c>
      <c r="G167" s="627" t="s">
        <v>639</v>
      </c>
      <c r="H167" s="627" t="s">
        <v>1146</v>
      </c>
      <c r="I167" s="627" t="s">
        <v>1029</v>
      </c>
      <c r="J167" s="627" t="s">
        <v>1147</v>
      </c>
      <c r="K167" s="627"/>
      <c r="L167" s="629">
        <v>187.15295443898393</v>
      </c>
      <c r="M167" s="629">
        <v>14</v>
      </c>
      <c r="N167" s="630">
        <v>2620.141362145775</v>
      </c>
    </row>
    <row r="168" spans="1:14" ht="14.4" customHeight="1" x14ac:dyDescent="0.3">
      <c r="A168" s="625" t="s">
        <v>535</v>
      </c>
      <c r="B168" s="626" t="s">
        <v>537</v>
      </c>
      <c r="C168" s="627" t="s">
        <v>549</v>
      </c>
      <c r="D168" s="628" t="s">
        <v>550</v>
      </c>
      <c r="E168" s="627" t="s">
        <v>538</v>
      </c>
      <c r="F168" s="628" t="s">
        <v>539</v>
      </c>
      <c r="G168" s="627" t="s">
        <v>639</v>
      </c>
      <c r="H168" s="627" t="s">
        <v>1148</v>
      </c>
      <c r="I168" s="627" t="s">
        <v>1029</v>
      </c>
      <c r="J168" s="627" t="s">
        <v>1149</v>
      </c>
      <c r="K168" s="627"/>
      <c r="L168" s="629">
        <v>164.83666666666667</v>
      </c>
      <c r="M168" s="629">
        <v>3</v>
      </c>
      <c r="N168" s="630">
        <v>494.51</v>
      </c>
    </row>
    <row r="169" spans="1:14" ht="14.4" customHeight="1" x14ac:dyDescent="0.3">
      <c r="A169" s="625" t="s">
        <v>535</v>
      </c>
      <c r="B169" s="626" t="s">
        <v>537</v>
      </c>
      <c r="C169" s="627" t="s">
        <v>549</v>
      </c>
      <c r="D169" s="628" t="s">
        <v>550</v>
      </c>
      <c r="E169" s="627" t="s">
        <v>538</v>
      </c>
      <c r="F169" s="628" t="s">
        <v>539</v>
      </c>
      <c r="G169" s="627" t="s">
        <v>639</v>
      </c>
      <c r="H169" s="627" t="s">
        <v>1150</v>
      </c>
      <c r="I169" s="627" t="s">
        <v>1029</v>
      </c>
      <c r="J169" s="627" t="s">
        <v>1151</v>
      </c>
      <c r="K169" s="627"/>
      <c r="L169" s="629">
        <v>96.99</v>
      </c>
      <c r="M169" s="629">
        <v>15</v>
      </c>
      <c r="N169" s="630">
        <v>1454.85</v>
      </c>
    </row>
    <row r="170" spans="1:14" ht="14.4" customHeight="1" x14ac:dyDescent="0.3">
      <c r="A170" s="625" t="s">
        <v>535</v>
      </c>
      <c r="B170" s="626" t="s">
        <v>537</v>
      </c>
      <c r="C170" s="627" t="s">
        <v>549</v>
      </c>
      <c r="D170" s="628" t="s">
        <v>550</v>
      </c>
      <c r="E170" s="627" t="s">
        <v>538</v>
      </c>
      <c r="F170" s="628" t="s">
        <v>539</v>
      </c>
      <c r="G170" s="627" t="s">
        <v>639</v>
      </c>
      <c r="H170" s="627" t="s">
        <v>1152</v>
      </c>
      <c r="I170" s="627" t="s">
        <v>1029</v>
      </c>
      <c r="J170" s="627" t="s">
        <v>1153</v>
      </c>
      <c r="K170" s="627"/>
      <c r="L170" s="629">
        <v>84.53</v>
      </c>
      <c r="M170" s="629">
        <v>1</v>
      </c>
      <c r="N170" s="630">
        <v>84.53</v>
      </c>
    </row>
    <row r="171" spans="1:14" ht="14.4" customHeight="1" x14ac:dyDescent="0.3">
      <c r="A171" s="625" t="s">
        <v>535</v>
      </c>
      <c r="B171" s="626" t="s">
        <v>537</v>
      </c>
      <c r="C171" s="627" t="s">
        <v>549</v>
      </c>
      <c r="D171" s="628" t="s">
        <v>550</v>
      </c>
      <c r="E171" s="627" t="s">
        <v>538</v>
      </c>
      <c r="F171" s="628" t="s">
        <v>539</v>
      </c>
      <c r="G171" s="627" t="s">
        <v>639</v>
      </c>
      <c r="H171" s="627" t="s">
        <v>1154</v>
      </c>
      <c r="I171" s="627" t="s">
        <v>1154</v>
      </c>
      <c r="J171" s="627" t="s">
        <v>641</v>
      </c>
      <c r="K171" s="627" t="s">
        <v>1155</v>
      </c>
      <c r="L171" s="629">
        <v>275.66000000000003</v>
      </c>
      <c r="M171" s="629">
        <v>3</v>
      </c>
      <c r="N171" s="630">
        <v>826.98</v>
      </c>
    </row>
    <row r="172" spans="1:14" ht="14.4" customHeight="1" x14ac:dyDescent="0.3">
      <c r="A172" s="625" t="s">
        <v>535</v>
      </c>
      <c r="B172" s="626" t="s">
        <v>537</v>
      </c>
      <c r="C172" s="627" t="s">
        <v>549</v>
      </c>
      <c r="D172" s="628" t="s">
        <v>550</v>
      </c>
      <c r="E172" s="627" t="s">
        <v>538</v>
      </c>
      <c r="F172" s="628" t="s">
        <v>539</v>
      </c>
      <c r="G172" s="627" t="s">
        <v>639</v>
      </c>
      <c r="H172" s="627" t="s">
        <v>1156</v>
      </c>
      <c r="I172" s="627" t="s">
        <v>1157</v>
      </c>
      <c r="J172" s="627" t="s">
        <v>1158</v>
      </c>
      <c r="K172" s="627" t="s">
        <v>1159</v>
      </c>
      <c r="L172" s="629">
        <v>66.453914682250058</v>
      </c>
      <c r="M172" s="629">
        <v>5</v>
      </c>
      <c r="N172" s="630">
        <v>332.26957341125029</v>
      </c>
    </row>
    <row r="173" spans="1:14" ht="14.4" customHeight="1" x14ac:dyDescent="0.3">
      <c r="A173" s="625" t="s">
        <v>535</v>
      </c>
      <c r="B173" s="626" t="s">
        <v>537</v>
      </c>
      <c r="C173" s="627" t="s">
        <v>549</v>
      </c>
      <c r="D173" s="628" t="s">
        <v>550</v>
      </c>
      <c r="E173" s="627" t="s">
        <v>538</v>
      </c>
      <c r="F173" s="628" t="s">
        <v>539</v>
      </c>
      <c r="G173" s="627" t="s">
        <v>639</v>
      </c>
      <c r="H173" s="627" t="s">
        <v>1160</v>
      </c>
      <c r="I173" s="627" t="s">
        <v>1161</v>
      </c>
      <c r="J173" s="627" t="s">
        <v>1162</v>
      </c>
      <c r="K173" s="627" t="s">
        <v>671</v>
      </c>
      <c r="L173" s="629">
        <v>118.42668665692901</v>
      </c>
      <c r="M173" s="629">
        <v>58</v>
      </c>
      <c r="N173" s="630">
        <v>6868.7478261018823</v>
      </c>
    </row>
    <row r="174" spans="1:14" ht="14.4" customHeight="1" x14ac:dyDescent="0.3">
      <c r="A174" s="625" t="s">
        <v>535</v>
      </c>
      <c r="B174" s="626" t="s">
        <v>537</v>
      </c>
      <c r="C174" s="627" t="s">
        <v>549</v>
      </c>
      <c r="D174" s="628" t="s">
        <v>550</v>
      </c>
      <c r="E174" s="627" t="s">
        <v>538</v>
      </c>
      <c r="F174" s="628" t="s">
        <v>539</v>
      </c>
      <c r="G174" s="627" t="s">
        <v>639</v>
      </c>
      <c r="H174" s="627" t="s">
        <v>1163</v>
      </c>
      <c r="I174" s="627" t="s">
        <v>1164</v>
      </c>
      <c r="J174" s="627" t="s">
        <v>1165</v>
      </c>
      <c r="K174" s="627" t="s">
        <v>1166</v>
      </c>
      <c r="L174" s="629">
        <v>59.65</v>
      </c>
      <c r="M174" s="629">
        <v>2</v>
      </c>
      <c r="N174" s="630">
        <v>119.3</v>
      </c>
    </row>
    <row r="175" spans="1:14" ht="14.4" customHeight="1" x14ac:dyDescent="0.3">
      <c r="A175" s="625" t="s">
        <v>535</v>
      </c>
      <c r="B175" s="626" t="s">
        <v>537</v>
      </c>
      <c r="C175" s="627" t="s">
        <v>549</v>
      </c>
      <c r="D175" s="628" t="s">
        <v>550</v>
      </c>
      <c r="E175" s="627" t="s">
        <v>538</v>
      </c>
      <c r="F175" s="628" t="s">
        <v>539</v>
      </c>
      <c r="G175" s="627" t="s">
        <v>639</v>
      </c>
      <c r="H175" s="627" t="s">
        <v>1167</v>
      </c>
      <c r="I175" s="627" t="s">
        <v>1168</v>
      </c>
      <c r="J175" s="627" t="s">
        <v>1169</v>
      </c>
      <c r="K175" s="627" t="s">
        <v>1170</v>
      </c>
      <c r="L175" s="629">
        <v>670.83580177074089</v>
      </c>
      <c r="M175" s="629">
        <v>7</v>
      </c>
      <c r="N175" s="630">
        <v>4695.8506123951865</v>
      </c>
    </row>
    <row r="176" spans="1:14" ht="14.4" customHeight="1" x14ac:dyDescent="0.3">
      <c r="A176" s="625" t="s">
        <v>535</v>
      </c>
      <c r="B176" s="626" t="s">
        <v>537</v>
      </c>
      <c r="C176" s="627" t="s">
        <v>549</v>
      </c>
      <c r="D176" s="628" t="s">
        <v>550</v>
      </c>
      <c r="E176" s="627" t="s">
        <v>538</v>
      </c>
      <c r="F176" s="628" t="s">
        <v>539</v>
      </c>
      <c r="G176" s="627" t="s">
        <v>639</v>
      </c>
      <c r="H176" s="627" t="s">
        <v>1171</v>
      </c>
      <c r="I176" s="627" t="s">
        <v>1172</v>
      </c>
      <c r="J176" s="627" t="s">
        <v>1173</v>
      </c>
      <c r="K176" s="627" t="s">
        <v>1174</v>
      </c>
      <c r="L176" s="629">
        <v>49.95</v>
      </c>
      <c r="M176" s="629">
        <v>2</v>
      </c>
      <c r="N176" s="630">
        <v>99.9</v>
      </c>
    </row>
    <row r="177" spans="1:14" ht="14.4" customHeight="1" x14ac:dyDescent="0.3">
      <c r="A177" s="625" t="s">
        <v>535</v>
      </c>
      <c r="B177" s="626" t="s">
        <v>537</v>
      </c>
      <c r="C177" s="627" t="s">
        <v>549</v>
      </c>
      <c r="D177" s="628" t="s">
        <v>550</v>
      </c>
      <c r="E177" s="627" t="s">
        <v>538</v>
      </c>
      <c r="F177" s="628" t="s">
        <v>539</v>
      </c>
      <c r="G177" s="627" t="s">
        <v>639</v>
      </c>
      <c r="H177" s="627" t="s">
        <v>1175</v>
      </c>
      <c r="I177" s="627" t="s">
        <v>1176</v>
      </c>
      <c r="J177" s="627" t="s">
        <v>1177</v>
      </c>
      <c r="K177" s="627" t="s">
        <v>1178</v>
      </c>
      <c r="L177" s="629">
        <v>1665.1999916527486</v>
      </c>
      <c r="M177" s="629">
        <v>6</v>
      </c>
      <c r="N177" s="630">
        <v>9991.1999499164922</v>
      </c>
    </row>
    <row r="178" spans="1:14" ht="14.4" customHeight="1" x14ac:dyDescent="0.3">
      <c r="A178" s="625" t="s">
        <v>535</v>
      </c>
      <c r="B178" s="626" t="s">
        <v>537</v>
      </c>
      <c r="C178" s="627" t="s">
        <v>549</v>
      </c>
      <c r="D178" s="628" t="s">
        <v>550</v>
      </c>
      <c r="E178" s="627" t="s">
        <v>538</v>
      </c>
      <c r="F178" s="628" t="s">
        <v>539</v>
      </c>
      <c r="G178" s="627" t="s">
        <v>639</v>
      </c>
      <c r="H178" s="627" t="s">
        <v>1179</v>
      </c>
      <c r="I178" s="627" t="s">
        <v>1180</v>
      </c>
      <c r="J178" s="627" t="s">
        <v>1181</v>
      </c>
      <c r="K178" s="627" t="s">
        <v>1182</v>
      </c>
      <c r="L178" s="629">
        <v>78.430000000000007</v>
      </c>
      <c r="M178" s="629">
        <v>2</v>
      </c>
      <c r="N178" s="630">
        <v>156.86000000000001</v>
      </c>
    </row>
    <row r="179" spans="1:14" ht="14.4" customHeight="1" x14ac:dyDescent="0.3">
      <c r="A179" s="625" t="s">
        <v>535</v>
      </c>
      <c r="B179" s="626" t="s">
        <v>537</v>
      </c>
      <c r="C179" s="627" t="s">
        <v>549</v>
      </c>
      <c r="D179" s="628" t="s">
        <v>550</v>
      </c>
      <c r="E179" s="627" t="s">
        <v>538</v>
      </c>
      <c r="F179" s="628" t="s">
        <v>539</v>
      </c>
      <c r="G179" s="627" t="s">
        <v>639</v>
      </c>
      <c r="H179" s="627" t="s">
        <v>1183</v>
      </c>
      <c r="I179" s="627" t="s">
        <v>1184</v>
      </c>
      <c r="J179" s="627" t="s">
        <v>1185</v>
      </c>
      <c r="K179" s="627" t="s">
        <v>1186</v>
      </c>
      <c r="L179" s="629">
        <v>265.62055801714223</v>
      </c>
      <c r="M179" s="629">
        <v>60</v>
      </c>
      <c r="N179" s="630">
        <v>15937.233481028534</v>
      </c>
    </row>
    <row r="180" spans="1:14" ht="14.4" customHeight="1" x14ac:dyDescent="0.3">
      <c r="A180" s="625" t="s">
        <v>535</v>
      </c>
      <c r="B180" s="626" t="s">
        <v>537</v>
      </c>
      <c r="C180" s="627" t="s">
        <v>549</v>
      </c>
      <c r="D180" s="628" t="s">
        <v>550</v>
      </c>
      <c r="E180" s="627" t="s">
        <v>538</v>
      </c>
      <c r="F180" s="628" t="s">
        <v>539</v>
      </c>
      <c r="G180" s="627" t="s">
        <v>639</v>
      </c>
      <c r="H180" s="627" t="s">
        <v>1187</v>
      </c>
      <c r="I180" s="627" t="s">
        <v>1188</v>
      </c>
      <c r="J180" s="627" t="s">
        <v>1189</v>
      </c>
      <c r="K180" s="627" t="s">
        <v>1190</v>
      </c>
      <c r="L180" s="629">
        <v>1182.06</v>
      </c>
      <c r="M180" s="629">
        <v>1</v>
      </c>
      <c r="N180" s="630">
        <v>1182.06</v>
      </c>
    </row>
    <row r="181" spans="1:14" ht="14.4" customHeight="1" x14ac:dyDescent="0.3">
      <c r="A181" s="625" t="s">
        <v>535</v>
      </c>
      <c r="B181" s="626" t="s">
        <v>537</v>
      </c>
      <c r="C181" s="627" t="s">
        <v>549</v>
      </c>
      <c r="D181" s="628" t="s">
        <v>550</v>
      </c>
      <c r="E181" s="627" t="s">
        <v>538</v>
      </c>
      <c r="F181" s="628" t="s">
        <v>539</v>
      </c>
      <c r="G181" s="627" t="s">
        <v>639</v>
      </c>
      <c r="H181" s="627" t="s">
        <v>1191</v>
      </c>
      <c r="I181" s="627" t="s">
        <v>1192</v>
      </c>
      <c r="J181" s="627" t="s">
        <v>1193</v>
      </c>
      <c r="K181" s="627" t="s">
        <v>604</v>
      </c>
      <c r="L181" s="629">
        <v>125.79</v>
      </c>
      <c r="M181" s="629">
        <v>1</v>
      </c>
      <c r="N181" s="630">
        <v>125.79</v>
      </c>
    </row>
    <row r="182" spans="1:14" ht="14.4" customHeight="1" x14ac:dyDescent="0.3">
      <c r="A182" s="625" t="s">
        <v>535</v>
      </c>
      <c r="B182" s="626" t="s">
        <v>537</v>
      </c>
      <c r="C182" s="627" t="s">
        <v>549</v>
      </c>
      <c r="D182" s="628" t="s">
        <v>550</v>
      </c>
      <c r="E182" s="627" t="s">
        <v>538</v>
      </c>
      <c r="F182" s="628" t="s">
        <v>539</v>
      </c>
      <c r="G182" s="627" t="s">
        <v>639</v>
      </c>
      <c r="H182" s="627" t="s">
        <v>1194</v>
      </c>
      <c r="I182" s="627" t="s">
        <v>1194</v>
      </c>
      <c r="J182" s="627" t="s">
        <v>1195</v>
      </c>
      <c r="K182" s="627" t="s">
        <v>1196</v>
      </c>
      <c r="L182" s="629">
        <v>40.049999999999997</v>
      </c>
      <c r="M182" s="629">
        <v>1</v>
      </c>
      <c r="N182" s="630">
        <v>40.049999999999997</v>
      </c>
    </row>
    <row r="183" spans="1:14" ht="14.4" customHeight="1" x14ac:dyDescent="0.3">
      <c r="A183" s="625" t="s">
        <v>535</v>
      </c>
      <c r="B183" s="626" t="s">
        <v>537</v>
      </c>
      <c r="C183" s="627" t="s">
        <v>549</v>
      </c>
      <c r="D183" s="628" t="s">
        <v>550</v>
      </c>
      <c r="E183" s="627" t="s">
        <v>538</v>
      </c>
      <c r="F183" s="628" t="s">
        <v>539</v>
      </c>
      <c r="G183" s="627" t="s">
        <v>639</v>
      </c>
      <c r="H183" s="627" t="s">
        <v>1197</v>
      </c>
      <c r="I183" s="627" t="s">
        <v>1198</v>
      </c>
      <c r="J183" s="627" t="s">
        <v>752</v>
      </c>
      <c r="K183" s="627" t="s">
        <v>1199</v>
      </c>
      <c r="L183" s="629">
        <v>60.350000875992343</v>
      </c>
      <c r="M183" s="629">
        <v>26</v>
      </c>
      <c r="N183" s="630">
        <v>1569.1000227758009</v>
      </c>
    </row>
    <row r="184" spans="1:14" ht="14.4" customHeight="1" x14ac:dyDescent="0.3">
      <c r="A184" s="625" t="s">
        <v>535</v>
      </c>
      <c r="B184" s="626" t="s">
        <v>537</v>
      </c>
      <c r="C184" s="627" t="s">
        <v>549</v>
      </c>
      <c r="D184" s="628" t="s">
        <v>550</v>
      </c>
      <c r="E184" s="627" t="s">
        <v>538</v>
      </c>
      <c r="F184" s="628" t="s">
        <v>539</v>
      </c>
      <c r="G184" s="627" t="s">
        <v>639</v>
      </c>
      <c r="H184" s="627" t="s">
        <v>1200</v>
      </c>
      <c r="I184" s="627" t="s">
        <v>1201</v>
      </c>
      <c r="J184" s="627" t="s">
        <v>1202</v>
      </c>
      <c r="K184" s="627" t="s">
        <v>1203</v>
      </c>
      <c r="L184" s="629">
        <v>197.12600000000003</v>
      </c>
      <c r="M184" s="629">
        <v>5</v>
      </c>
      <c r="N184" s="630">
        <v>985.63000000000011</v>
      </c>
    </row>
    <row r="185" spans="1:14" ht="14.4" customHeight="1" x14ac:dyDescent="0.3">
      <c r="A185" s="625" t="s">
        <v>535</v>
      </c>
      <c r="B185" s="626" t="s">
        <v>537</v>
      </c>
      <c r="C185" s="627" t="s">
        <v>549</v>
      </c>
      <c r="D185" s="628" t="s">
        <v>550</v>
      </c>
      <c r="E185" s="627" t="s">
        <v>538</v>
      </c>
      <c r="F185" s="628" t="s">
        <v>539</v>
      </c>
      <c r="G185" s="627" t="s">
        <v>639</v>
      </c>
      <c r="H185" s="627" t="s">
        <v>1204</v>
      </c>
      <c r="I185" s="627" t="s">
        <v>1204</v>
      </c>
      <c r="J185" s="627" t="s">
        <v>1205</v>
      </c>
      <c r="K185" s="627" t="s">
        <v>1206</v>
      </c>
      <c r="L185" s="629">
        <v>41.48</v>
      </c>
      <c r="M185" s="629">
        <v>1</v>
      </c>
      <c r="N185" s="630">
        <v>41.48</v>
      </c>
    </row>
    <row r="186" spans="1:14" ht="14.4" customHeight="1" x14ac:dyDescent="0.3">
      <c r="A186" s="625" t="s">
        <v>535</v>
      </c>
      <c r="B186" s="626" t="s">
        <v>537</v>
      </c>
      <c r="C186" s="627" t="s">
        <v>549</v>
      </c>
      <c r="D186" s="628" t="s">
        <v>550</v>
      </c>
      <c r="E186" s="627" t="s">
        <v>538</v>
      </c>
      <c r="F186" s="628" t="s">
        <v>539</v>
      </c>
      <c r="G186" s="627" t="s">
        <v>639</v>
      </c>
      <c r="H186" s="627" t="s">
        <v>1207</v>
      </c>
      <c r="I186" s="627" t="s">
        <v>1208</v>
      </c>
      <c r="J186" s="627" t="s">
        <v>1209</v>
      </c>
      <c r="K186" s="627" t="s">
        <v>1210</v>
      </c>
      <c r="L186" s="629">
        <v>784.94</v>
      </c>
      <c r="M186" s="629">
        <v>1</v>
      </c>
      <c r="N186" s="630">
        <v>784.94</v>
      </c>
    </row>
    <row r="187" spans="1:14" ht="14.4" customHeight="1" x14ac:dyDescent="0.3">
      <c r="A187" s="625" t="s">
        <v>535</v>
      </c>
      <c r="B187" s="626" t="s">
        <v>537</v>
      </c>
      <c r="C187" s="627" t="s">
        <v>549</v>
      </c>
      <c r="D187" s="628" t="s">
        <v>550</v>
      </c>
      <c r="E187" s="627" t="s">
        <v>538</v>
      </c>
      <c r="F187" s="628" t="s">
        <v>539</v>
      </c>
      <c r="G187" s="627" t="s">
        <v>639</v>
      </c>
      <c r="H187" s="627" t="s">
        <v>1211</v>
      </c>
      <c r="I187" s="627" t="s">
        <v>1212</v>
      </c>
      <c r="J187" s="627" t="s">
        <v>1213</v>
      </c>
      <c r="K187" s="627" t="s">
        <v>1214</v>
      </c>
      <c r="L187" s="629">
        <v>67.410050556686599</v>
      </c>
      <c r="M187" s="629">
        <v>2</v>
      </c>
      <c r="N187" s="630">
        <v>134.8201011133732</v>
      </c>
    </row>
    <row r="188" spans="1:14" ht="14.4" customHeight="1" x14ac:dyDescent="0.3">
      <c r="A188" s="625" t="s">
        <v>535</v>
      </c>
      <c r="B188" s="626" t="s">
        <v>537</v>
      </c>
      <c r="C188" s="627" t="s">
        <v>549</v>
      </c>
      <c r="D188" s="628" t="s">
        <v>550</v>
      </c>
      <c r="E188" s="627" t="s">
        <v>538</v>
      </c>
      <c r="F188" s="628" t="s">
        <v>539</v>
      </c>
      <c r="G188" s="627" t="s">
        <v>639</v>
      </c>
      <c r="H188" s="627" t="s">
        <v>1215</v>
      </c>
      <c r="I188" s="627" t="s">
        <v>1216</v>
      </c>
      <c r="J188" s="627" t="s">
        <v>1217</v>
      </c>
      <c r="K188" s="627" t="s">
        <v>1218</v>
      </c>
      <c r="L188" s="629">
        <v>593.35</v>
      </c>
      <c r="M188" s="629">
        <v>4</v>
      </c>
      <c r="N188" s="630">
        <v>2373.4</v>
      </c>
    </row>
    <row r="189" spans="1:14" ht="14.4" customHeight="1" x14ac:dyDescent="0.3">
      <c r="A189" s="625" t="s">
        <v>535</v>
      </c>
      <c r="B189" s="626" t="s">
        <v>537</v>
      </c>
      <c r="C189" s="627" t="s">
        <v>549</v>
      </c>
      <c r="D189" s="628" t="s">
        <v>550</v>
      </c>
      <c r="E189" s="627" t="s">
        <v>538</v>
      </c>
      <c r="F189" s="628" t="s">
        <v>539</v>
      </c>
      <c r="G189" s="627" t="s">
        <v>639</v>
      </c>
      <c r="H189" s="627" t="s">
        <v>1219</v>
      </c>
      <c r="I189" s="627" t="s">
        <v>1220</v>
      </c>
      <c r="J189" s="627" t="s">
        <v>1221</v>
      </c>
      <c r="K189" s="627" t="s">
        <v>1222</v>
      </c>
      <c r="L189" s="629">
        <v>22.104017135752848</v>
      </c>
      <c r="M189" s="629">
        <v>420</v>
      </c>
      <c r="N189" s="630">
        <v>9283.6871970161956</v>
      </c>
    </row>
    <row r="190" spans="1:14" ht="14.4" customHeight="1" x14ac:dyDescent="0.3">
      <c r="A190" s="625" t="s">
        <v>535</v>
      </c>
      <c r="B190" s="626" t="s">
        <v>537</v>
      </c>
      <c r="C190" s="627" t="s">
        <v>549</v>
      </c>
      <c r="D190" s="628" t="s">
        <v>550</v>
      </c>
      <c r="E190" s="627" t="s">
        <v>538</v>
      </c>
      <c r="F190" s="628" t="s">
        <v>539</v>
      </c>
      <c r="G190" s="627" t="s">
        <v>639</v>
      </c>
      <c r="H190" s="627" t="s">
        <v>1223</v>
      </c>
      <c r="I190" s="627" t="s">
        <v>1224</v>
      </c>
      <c r="J190" s="627" t="s">
        <v>955</v>
      </c>
      <c r="K190" s="627" t="s">
        <v>1225</v>
      </c>
      <c r="L190" s="629">
        <v>71.125861890536896</v>
      </c>
      <c r="M190" s="629">
        <v>29</v>
      </c>
      <c r="N190" s="630">
        <v>2062.64999482557</v>
      </c>
    </row>
    <row r="191" spans="1:14" ht="14.4" customHeight="1" x14ac:dyDescent="0.3">
      <c r="A191" s="625" t="s">
        <v>535</v>
      </c>
      <c r="B191" s="626" t="s">
        <v>537</v>
      </c>
      <c r="C191" s="627" t="s">
        <v>549</v>
      </c>
      <c r="D191" s="628" t="s">
        <v>550</v>
      </c>
      <c r="E191" s="627" t="s">
        <v>538</v>
      </c>
      <c r="F191" s="628" t="s">
        <v>539</v>
      </c>
      <c r="G191" s="627" t="s">
        <v>639</v>
      </c>
      <c r="H191" s="627" t="s">
        <v>1226</v>
      </c>
      <c r="I191" s="627" t="s">
        <v>1227</v>
      </c>
      <c r="J191" s="627" t="s">
        <v>1228</v>
      </c>
      <c r="K191" s="627" t="s">
        <v>1229</v>
      </c>
      <c r="L191" s="629">
        <v>71.919389699999499</v>
      </c>
      <c r="M191" s="629">
        <v>1</v>
      </c>
      <c r="N191" s="630">
        <v>71.919389699999499</v>
      </c>
    </row>
    <row r="192" spans="1:14" ht="14.4" customHeight="1" x14ac:dyDescent="0.3">
      <c r="A192" s="625" t="s">
        <v>535</v>
      </c>
      <c r="B192" s="626" t="s">
        <v>537</v>
      </c>
      <c r="C192" s="627" t="s">
        <v>549</v>
      </c>
      <c r="D192" s="628" t="s">
        <v>550</v>
      </c>
      <c r="E192" s="627" t="s">
        <v>538</v>
      </c>
      <c r="F192" s="628" t="s">
        <v>539</v>
      </c>
      <c r="G192" s="627" t="s">
        <v>639</v>
      </c>
      <c r="H192" s="627" t="s">
        <v>1230</v>
      </c>
      <c r="I192" s="627" t="s">
        <v>1231</v>
      </c>
      <c r="J192" s="627" t="s">
        <v>1232</v>
      </c>
      <c r="K192" s="627" t="s">
        <v>1233</v>
      </c>
      <c r="L192" s="629">
        <v>80.489999999999995</v>
      </c>
      <c r="M192" s="629">
        <v>1</v>
      </c>
      <c r="N192" s="630">
        <v>80.489999999999995</v>
      </c>
    </row>
    <row r="193" spans="1:14" ht="14.4" customHeight="1" x14ac:dyDescent="0.3">
      <c r="A193" s="625" t="s">
        <v>535</v>
      </c>
      <c r="B193" s="626" t="s">
        <v>537</v>
      </c>
      <c r="C193" s="627" t="s">
        <v>549</v>
      </c>
      <c r="D193" s="628" t="s">
        <v>550</v>
      </c>
      <c r="E193" s="627" t="s">
        <v>538</v>
      </c>
      <c r="F193" s="628" t="s">
        <v>539</v>
      </c>
      <c r="G193" s="627" t="s">
        <v>639</v>
      </c>
      <c r="H193" s="627" t="s">
        <v>1234</v>
      </c>
      <c r="I193" s="627" t="s">
        <v>1235</v>
      </c>
      <c r="J193" s="627" t="s">
        <v>1236</v>
      </c>
      <c r="K193" s="627" t="s">
        <v>1237</v>
      </c>
      <c r="L193" s="629">
        <v>35.304000000000002</v>
      </c>
      <c r="M193" s="629">
        <v>5</v>
      </c>
      <c r="N193" s="630">
        <v>176.52</v>
      </c>
    </row>
    <row r="194" spans="1:14" ht="14.4" customHeight="1" x14ac:dyDescent="0.3">
      <c r="A194" s="625" t="s">
        <v>535</v>
      </c>
      <c r="B194" s="626" t="s">
        <v>537</v>
      </c>
      <c r="C194" s="627" t="s">
        <v>549</v>
      </c>
      <c r="D194" s="628" t="s">
        <v>550</v>
      </c>
      <c r="E194" s="627" t="s">
        <v>538</v>
      </c>
      <c r="F194" s="628" t="s">
        <v>539</v>
      </c>
      <c r="G194" s="627" t="s">
        <v>639</v>
      </c>
      <c r="H194" s="627" t="s">
        <v>1238</v>
      </c>
      <c r="I194" s="627" t="s">
        <v>1239</v>
      </c>
      <c r="J194" s="627" t="s">
        <v>1240</v>
      </c>
      <c r="K194" s="627" t="s">
        <v>1241</v>
      </c>
      <c r="L194" s="629">
        <v>181.59</v>
      </c>
      <c r="M194" s="629">
        <v>10</v>
      </c>
      <c r="N194" s="630">
        <v>1815.9</v>
      </c>
    </row>
    <row r="195" spans="1:14" ht="14.4" customHeight="1" x14ac:dyDescent="0.3">
      <c r="A195" s="625" t="s">
        <v>535</v>
      </c>
      <c r="B195" s="626" t="s">
        <v>537</v>
      </c>
      <c r="C195" s="627" t="s">
        <v>549</v>
      </c>
      <c r="D195" s="628" t="s">
        <v>550</v>
      </c>
      <c r="E195" s="627" t="s">
        <v>538</v>
      </c>
      <c r="F195" s="628" t="s">
        <v>539</v>
      </c>
      <c r="G195" s="627" t="s">
        <v>639</v>
      </c>
      <c r="H195" s="627" t="s">
        <v>1242</v>
      </c>
      <c r="I195" s="627" t="s">
        <v>1243</v>
      </c>
      <c r="J195" s="627" t="s">
        <v>1244</v>
      </c>
      <c r="K195" s="627" t="s">
        <v>1245</v>
      </c>
      <c r="L195" s="629">
        <v>15.1190520440699</v>
      </c>
      <c r="M195" s="629">
        <v>10</v>
      </c>
      <c r="N195" s="630">
        <v>151.190520440699</v>
      </c>
    </row>
    <row r="196" spans="1:14" ht="14.4" customHeight="1" x14ac:dyDescent="0.3">
      <c r="A196" s="625" t="s">
        <v>535</v>
      </c>
      <c r="B196" s="626" t="s">
        <v>537</v>
      </c>
      <c r="C196" s="627" t="s">
        <v>549</v>
      </c>
      <c r="D196" s="628" t="s">
        <v>550</v>
      </c>
      <c r="E196" s="627" t="s">
        <v>538</v>
      </c>
      <c r="F196" s="628" t="s">
        <v>539</v>
      </c>
      <c r="G196" s="627" t="s">
        <v>639</v>
      </c>
      <c r="H196" s="627" t="s">
        <v>1246</v>
      </c>
      <c r="I196" s="627" t="s">
        <v>1247</v>
      </c>
      <c r="J196" s="627" t="s">
        <v>1248</v>
      </c>
      <c r="K196" s="627" t="s">
        <v>1249</v>
      </c>
      <c r="L196" s="629">
        <v>95.004859790202858</v>
      </c>
      <c r="M196" s="629">
        <v>2</v>
      </c>
      <c r="N196" s="630">
        <v>190.00971958040572</v>
      </c>
    </row>
    <row r="197" spans="1:14" ht="14.4" customHeight="1" x14ac:dyDescent="0.3">
      <c r="A197" s="625" t="s">
        <v>535</v>
      </c>
      <c r="B197" s="626" t="s">
        <v>537</v>
      </c>
      <c r="C197" s="627" t="s">
        <v>549</v>
      </c>
      <c r="D197" s="628" t="s">
        <v>550</v>
      </c>
      <c r="E197" s="627" t="s">
        <v>538</v>
      </c>
      <c r="F197" s="628" t="s">
        <v>539</v>
      </c>
      <c r="G197" s="627" t="s">
        <v>639</v>
      </c>
      <c r="H197" s="627" t="s">
        <v>1250</v>
      </c>
      <c r="I197" s="627" t="s">
        <v>1251</v>
      </c>
      <c r="J197" s="627" t="s">
        <v>1252</v>
      </c>
      <c r="K197" s="627" t="s">
        <v>1253</v>
      </c>
      <c r="L197" s="629">
        <v>27.16</v>
      </c>
      <c r="M197" s="629">
        <v>3</v>
      </c>
      <c r="N197" s="630">
        <v>81.48</v>
      </c>
    </row>
    <row r="198" spans="1:14" ht="14.4" customHeight="1" x14ac:dyDescent="0.3">
      <c r="A198" s="625" t="s">
        <v>535</v>
      </c>
      <c r="B198" s="626" t="s">
        <v>537</v>
      </c>
      <c r="C198" s="627" t="s">
        <v>549</v>
      </c>
      <c r="D198" s="628" t="s">
        <v>550</v>
      </c>
      <c r="E198" s="627" t="s">
        <v>538</v>
      </c>
      <c r="F198" s="628" t="s">
        <v>539</v>
      </c>
      <c r="G198" s="627" t="s">
        <v>639</v>
      </c>
      <c r="H198" s="627" t="s">
        <v>1254</v>
      </c>
      <c r="I198" s="627" t="s">
        <v>1029</v>
      </c>
      <c r="J198" s="627" t="s">
        <v>1255</v>
      </c>
      <c r="K198" s="627"/>
      <c r="L198" s="629">
        <v>115.23459624049175</v>
      </c>
      <c r="M198" s="629">
        <v>8</v>
      </c>
      <c r="N198" s="630">
        <v>921.87676992393403</v>
      </c>
    </row>
    <row r="199" spans="1:14" ht="14.4" customHeight="1" x14ac:dyDescent="0.3">
      <c r="A199" s="625" t="s">
        <v>535</v>
      </c>
      <c r="B199" s="626" t="s">
        <v>537</v>
      </c>
      <c r="C199" s="627" t="s">
        <v>549</v>
      </c>
      <c r="D199" s="628" t="s">
        <v>550</v>
      </c>
      <c r="E199" s="627" t="s">
        <v>538</v>
      </c>
      <c r="F199" s="628" t="s">
        <v>539</v>
      </c>
      <c r="G199" s="627" t="s">
        <v>639</v>
      </c>
      <c r="H199" s="627" t="s">
        <v>1256</v>
      </c>
      <c r="I199" s="627" t="s">
        <v>1029</v>
      </c>
      <c r="J199" s="627" t="s">
        <v>1257</v>
      </c>
      <c r="K199" s="627"/>
      <c r="L199" s="629">
        <v>99.67</v>
      </c>
      <c r="M199" s="629">
        <v>1</v>
      </c>
      <c r="N199" s="630">
        <v>99.67</v>
      </c>
    </row>
    <row r="200" spans="1:14" ht="14.4" customHeight="1" x14ac:dyDescent="0.3">
      <c r="A200" s="625" t="s">
        <v>535</v>
      </c>
      <c r="B200" s="626" t="s">
        <v>537</v>
      </c>
      <c r="C200" s="627" t="s">
        <v>549</v>
      </c>
      <c r="D200" s="628" t="s">
        <v>550</v>
      </c>
      <c r="E200" s="627" t="s">
        <v>538</v>
      </c>
      <c r="F200" s="628" t="s">
        <v>539</v>
      </c>
      <c r="G200" s="627" t="s">
        <v>639</v>
      </c>
      <c r="H200" s="627" t="s">
        <v>1258</v>
      </c>
      <c r="I200" s="627" t="s">
        <v>1259</v>
      </c>
      <c r="J200" s="627" t="s">
        <v>1096</v>
      </c>
      <c r="K200" s="627" t="s">
        <v>1260</v>
      </c>
      <c r="L200" s="629">
        <v>345.63980413229251</v>
      </c>
      <c r="M200" s="629">
        <v>2</v>
      </c>
      <c r="N200" s="630">
        <v>691.27960826458502</v>
      </c>
    </row>
    <row r="201" spans="1:14" ht="14.4" customHeight="1" x14ac:dyDescent="0.3">
      <c r="A201" s="625" t="s">
        <v>535</v>
      </c>
      <c r="B201" s="626" t="s">
        <v>537</v>
      </c>
      <c r="C201" s="627" t="s">
        <v>549</v>
      </c>
      <c r="D201" s="628" t="s">
        <v>550</v>
      </c>
      <c r="E201" s="627" t="s">
        <v>538</v>
      </c>
      <c r="F201" s="628" t="s">
        <v>539</v>
      </c>
      <c r="G201" s="627" t="s">
        <v>639</v>
      </c>
      <c r="H201" s="627" t="s">
        <v>1261</v>
      </c>
      <c r="I201" s="627" t="s">
        <v>1262</v>
      </c>
      <c r="J201" s="627" t="s">
        <v>1195</v>
      </c>
      <c r="K201" s="627" t="s">
        <v>1097</v>
      </c>
      <c r="L201" s="629">
        <v>112.91353411538877</v>
      </c>
      <c r="M201" s="629">
        <v>58</v>
      </c>
      <c r="N201" s="630">
        <v>6548.9849786925488</v>
      </c>
    </row>
    <row r="202" spans="1:14" ht="14.4" customHeight="1" x14ac:dyDescent="0.3">
      <c r="A202" s="625" t="s">
        <v>535</v>
      </c>
      <c r="B202" s="626" t="s">
        <v>537</v>
      </c>
      <c r="C202" s="627" t="s">
        <v>549</v>
      </c>
      <c r="D202" s="628" t="s">
        <v>550</v>
      </c>
      <c r="E202" s="627" t="s">
        <v>538</v>
      </c>
      <c r="F202" s="628" t="s">
        <v>539</v>
      </c>
      <c r="G202" s="627" t="s">
        <v>639</v>
      </c>
      <c r="H202" s="627" t="s">
        <v>1263</v>
      </c>
      <c r="I202" s="627" t="s">
        <v>1264</v>
      </c>
      <c r="J202" s="627" t="s">
        <v>1195</v>
      </c>
      <c r="K202" s="627" t="s">
        <v>1265</v>
      </c>
      <c r="L202" s="629">
        <v>75.942492117335476</v>
      </c>
      <c r="M202" s="629">
        <v>4</v>
      </c>
      <c r="N202" s="630">
        <v>303.7699684693419</v>
      </c>
    </row>
    <row r="203" spans="1:14" ht="14.4" customHeight="1" x14ac:dyDescent="0.3">
      <c r="A203" s="625" t="s">
        <v>535</v>
      </c>
      <c r="B203" s="626" t="s">
        <v>537</v>
      </c>
      <c r="C203" s="627" t="s">
        <v>549</v>
      </c>
      <c r="D203" s="628" t="s">
        <v>550</v>
      </c>
      <c r="E203" s="627" t="s">
        <v>538</v>
      </c>
      <c r="F203" s="628" t="s">
        <v>539</v>
      </c>
      <c r="G203" s="627" t="s">
        <v>639</v>
      </c>
      <c r="H203" s="627" t="s">
        <v>1266</v>
      </c>
      <c r="I203" s="627" t="s">
        <v>1267</v>
      </c>
      <c r="J203" s="627" t="s">
        <v>681</v>
      </c>
      <c r="K203" s="627" t="s">
        <v>1268</v>
      </c>
      <c r="L203" s="629">
        <v>46.531708273992528</v>
      </c>
      <c r="M203" s="629">
        <v>28</v>
      </c>
      <c r="N203" s="630">
        <v>1302.8878316717908</v>
      </c>
    </row>
    <row r="204" spans="1:14" ht="14.4" customHeight="1" x14ac:dyDescent="0.3">
      <c r="A204" s="625" t="s">
        <v>535</v>
      </c>
      <c r="B204" s="626" t="s">
        <v>537</v>
      </c>
      <c r="C204" s="627" t="s">
        <v>549</v>
      </c>
      <c r="D204" s="628" t="s">
        <v>550</v>
      </c>
      <c r="E204" s="627" t="s">
        <v>538</v>
      </c>
      <c r="F204" s="628" t="s">
        <v>539</v>
      </c>
      <c r="G204" s="627" t="s">
        <v>639</v>
      </c>
      <c r="H204" s="627" t="s">
        <v>1269</v>
      </c>
      <c r="I204" s="627" t="s">
        <v>1270</v>
      </c>
      <c r="J204" s="627" t="s">
        <v>1271</v>
      </c>
      <c r="K204" s="627" t="s">
        <v>1272</v>
      </c>
      <c r="L204" s="629">
        <v>63.265000000000001</v>
      </c>
      <c r="M204" s="629">
        <v>4</v>
      </c>
      <c r="N204" s="630">
        <v>253.06</v>
      </c>
    </row>
    <row r="205" spans="1:14" ht="14.4" customHeight="1" x14ac:dyDescent="0.3">
      <c r="A205" s="625" t="s">
        <v>535</v>
      </c>
      <c r="B205" s="626" t="s">
        <v>537</v>
      </c>
      <c r="C205" s="627" t="s">
        <v>549</v>
      </c>
      <c r="D205" s="628" t="s">
        <v>550</v>
      </c>
      <c r="E205" s="627" t="s">
        <v>538</v>
      </c>
      <c r="F205" s="628" t="s">
        <v>539</v>
      </c>
      <c r="G205" s="627" t="s">
        <v>639</v>
      </c>
      <c r="H205" s="627" t="s">
        <v>1273</v>
      </c>
      <c r="I205" s="627" t="s">
        <v>1273</v>
      </c>
      <c r="J205" s="627" t="s">
        <v>1274</v>
      </c>
      <c r="K205" s="627" t="s">
        <v>1275</v>
      </c>
      <c r="L205" s="629">
        <v>67.540000000000006</v>
      </c>
      <c r="M205" s="629">
        <v>2</v>
      </c>
      <c r="N205" s="630">
        <v>135.08000000000001</v>
      </c>
    </row>
    <row r="206" spans="1:14" ht="14.4" customHeight="1" x14ac:dyDescent="0.3">
      <c r="A206" s="625" t="s">
        <v>535</v>
      </c>
      <c r="B206" s="626" t="s">
        <v>537</v>
      </c>
      <c r="C206" s="627" t="s">
        <v>549</v>
      </c>
      <c r="D206" s="628" t="s">
        <v>550</v>
      </c>
      <c r="E206" s="627" t="s">
        <v>538</v>
      </c>
      <c r="F206" s="628" t="s">
        <v>539</v>
      </c>
      <c r="G206" s="627" t="s">
        <v>639</v>
      </c>
      <c r="H206" s="627" t="s">
        <v>1276</v>
      </c>
      <c r="I206" s="627" t="s">
        <v>1277</v>
      </c>
      <c r="J206" s="627" t="s">
        <v>1278</v>
      </c>
      <c r="K206" s="627" t="s">
        <v>675</v>
      </c>
      <c r="L206" s="629">
        <v>69.503969215200669</v>
      </c>
      <c r="M206" s="629">
        <v>5</v>
      </c>
      <c r="N206" s="630">
        <v>347.51984607600332</v>
      </c>
    </row>
    <row r="207" spans="1:14" ht="14.4" customHeight="1" x14ac:dyDescent="0.3">
      <c r="A207" s="625" t="s">
        <v>535</v>
      </c>
      <c r="B207" s="626" t="s">
        <v>537</v>
      </c>
      <c r="C207" s="627" t="s">
        <v>549</v>
      </c>
      <c r="D207" s="628" t="s">
        <v>550</v>
      </c>
      <c r="E207" s="627" t="s">
        <v>538</v>
      </c>
      <c r="F207" s="628" t="s">
        <v>539</v>
      </c>
      <c r="G207" s="627" t="s">
        <v>639</v>
      </c>
      <c r="H207" s="627" t="s">
        <v>1279</v>
      </c>
      <c r="I207" s="627" t="s">
        <v>1280</v>
      </c>
      <c r="J207" s="627" t="s">
        <v>1281</v>
      </c>
      <c r="K207" s="627" t="s">
        <v>1282</v>
      </c>
      <c r="L207" s="629">
        <v>41.739879470675902</v>
      </c>
      <c r="M207" s="629">
        <v>2</v>
      </c>
      <c r="N207" s="630">
        <v>83.479758941351804</v>
      </c>
    </row>
    <row r="208" spans="1:14" ht="14.4" customHeight="1" x14ac:dyDescent="0.3">
      <c r="A208" s="625" t="s">
        <v>535</v>
      </c>
      <c r="B208" s="626" t="s">
        <v>537</v>
      </c>
      <c r="C208" s="627" t="s">
        <v>549</v>
      </c>
      <c r="D208" s="628" t="s">
        <v>550</v>
      </c>
      <c r="E208" s="627" t="s">
        <v>538</v>
      </c>
      <c r="F208" s="628" t="s">
        <v>539</v>
      </c>
      <c r="G208" s="627" t="s">
        <v>639</v>
      </c>
      <c r="H208" s="627" t="s">
        <v>1283</v>
      </c>
      <c r="I208" s="627" t="s">
        <v>1284</v>
      </c>
      <c r="J208" s="627" t="s">
        <v>1285</v>
      </c>
      <c r="K208" s="627" t="s">
        <v>1286</v>
      </c>
      <c r="L208" s="629">
        <v>1211.5800908805199</v>
      </c>
      <c r="M208" s="629">
        <v>-2</v>
      </c>
      <c r="N208" s="630">
        <v>-2423.1601817610399</v>
      </c>
    </row>
    <row r="209" spans="1:14" ht="14.4" customHeight="1" x14ac:dyDescent="0.3">
      <c r="A209" s="625" t="s">
        <v>535</v>
      </c>
      <c r="B209" s="626" t="s">
        <v>537</v>
      </c>
      <c r="C209" s="627" t="s">
        <v>549</v>
      </c>
      <c r="D209" s="628" t="s">
        <v>550</v>
      </c>
      <c r="E209" s="627" t="s">
        <v>538</v>
      </c>
      <c r="F209" s="628" t="s">
        <v>539</v>
      </c>
      <c r="G209" s="627" t="s">
        <v>639</v>
      </c>
      <c r="H209" s="627" t="s">
        <v>1287</v>
      </c>
      <c r="I209" s="627" t="s">
        <v>1288</v>
      </c>
      <c r="J209" s="627" t="s">
        <v>1289</v>
      </c>
      <c r="K209" s="627" t="s">
        <v>1290</v>
      </c>
      <c r="L209" s="629">
        <v>136.14959686794771</v>
      </c>
      <c r="M209" s="629">
        <v>40</v>
      </c>
      <c r="N209" s="630">
        <v>5445.9838747179083</v>
      </c>
    </row>
    <row r="210" spans="1:14" ht="14.4" customHeight="1" x14ac:dyDescent="0.3">
      <c r="A210" s="625" t="s">
        <v>535</v>
      </c>
      <c r="B210" s="626" t="s">
        <v>537</v>
      </c>
      <c r="C210" s="627" t="s">
        <v>549</v>
      </c>
      <c r="D210" s="628" t="s">
        <v>550</v>
      </c>
      <c r="E210" s="627" t="s">
        <v>538</v>
      </c>
      <c r="F210" s="628" t="s">
        <v>539</v>
      </c>
      <c r="G210" s="627" t="s">
        <v>639</v>
      </c>
      <c r="H210" s="627" t="s">
        <v>1291</v>
      </c>
      <c r="I210" s="627" t="s">
        <v>1291</v>
      </c>
      <c r="J210" s="627" t="s">
        <v>1292</v>
      </c>
      <c r="K210" s="627" t="s">
        <v>792</v>
      </c>
      <c r="L210" s="629">
        <v>57.2</v>
      </c>
      <c r="M210" s="629">
        <v>4</v>
      </c>
      <c r="N210" s="630">
        <v>228.8</v>
      </c>
    </row>
    <row r="211" spans="1:14" ht="14.4" customHeight="1" x14ac:dyDescent="0.3">
      <c r="A211" s="625" t="s">
        <v>535</v>
      </c>
      <c r="B211" s="626" t="s">
        <v>537</v>
      </c>
      <c r="C211" s="627" t="s">
        <v>549</v>
      </c>
      <c r="D211" s="628" t="s">
        <v>550</v>
      </c>
      <c r="E211" s="627" t="s">
        <v>538</v>
      </c>
      <c r="F211" s="628" t="s">
        <v>539</v>
      </c>
      <c r="G211" s="627" t="s">
        <v>639</v>
      </c>
      <c r="H211" s="627" t="s">
        <v>1293</v>
      </c>
      <c r="I211" s="627" t="s">
        <v>1294</v>
      </c>
      <c r="J211" s="627" t="s">
        <v>1295</v>
      </c>
      <c r="K211" s="627" t="s">
        <v>1296</v>
      </c>
      <c r="L211" s="629">
        <v>1093.3366666666666</v>
      </c>
      <c r="M211" s="629">
        <v>3</v>
      </c>
      <c r="N211" s="630">
        <v>3280.0099999999998</v>
      </c>
    </row>
    <row r="212" spans="1:14" ht="14.4" customHeight="1" x14ac:dyDescent="0.3">
      <c r="A212" s="625" t="s">
        <v>535</v>
      </c>
      <c r="B212" s="626" t="s">
        <v>537</v>
      </c>
      <c r="C212" s="627" t="s">
        <v>549</v>
      </c>
      <c r="D212" s="628" t="s">
        <v>550</v>
      </c>
      <c r="E212" s="627" t="s">
        <v>538</v>
      </c>
      <c r="F212" s="628" t="s">
        <v>539</v>
      </c>
      <c r="G212" s="627" t="s">
        <v>639</v>
      </c>
      <c r="H212" s="627" t="s">
        <v>1297</v>
      </c>
      <c r="I212" s="627" t="s">
        <v>1298</v>
      </c>
      <c r="J212" s="627" t="s">
        <v>1299</v>
      </c>
      <c r="K212" s="627" t="s">
        <v>1300</v>
      </c>
      <c r="L212" s="629">
        <v>90.618752746146882</v>
      </c>
      <c r="M212" s="629">
        <v>6</v>
      </c>
      <c r="N212" s="630">
        <v>543.71251647688132</v>
      </c>
    </row>
    <row r="213" spans="1:14" ht="14.4" customHeight="1" x14ac:dyDescent="0.3">
      <c r="A213" s="625" t="s">
        <v>535</v>
      </c>
      <c r="B213" s="626" t="s">
        <v>537</v>
      </c>
      <c r="C213" s="627" t="s">
        <v>549</v>
      </c>
      <c r="D213" s="628" t="s">
        <v>550</v>
      </c>
      <c r="E213" s="627" t="s">
        <v>538</v>
      </c>
      <c r="F213" s="628" t="s">
        <v>539</v>
      </c>
      <c r="G213" s="627" t="s">
        <v>639</v>
      </c>
      <c r="H213" s="627" t="s">
        <v>1301</v>
      </c>
      <c r="I213" s="627" t="s">
        <v>1029</v>
      </c>
      <c r="J213" s="627" t="s">
        <v>1302</v>
      </c>
      <c r="K213" s="627"/>
      <c r="L213" s="629">
        <v>78.175976210318794</v>
      </c>
      <c r="M213" s="629">
        <v>6</v>
      </c>
      <c r="N213" s="630">
        <v>469.05585726191276</v>
      </c>
    </row>
    <row r="214" spans="1:14" ht="14.4" customHeight="1" x14ac:dyDescent="0.3">
      <c r="A214" s="625" t="s">
        <v>535</v>
      </c>
      <c r="B214" s="626" t="s">
        <v>537</v>
      </c>
      <c r="C214" s="627" t="s">
        <v>549</v>
      </c>
      <c r="D214" s="628" t="s">
        <v>550</v>
      </c>
      <c r="E214" s="627" t="s">
        <v>538</v>
      </c>
      <c r="F214" s="628" t="s">
        <v>539</v>
      </c>
      <c r="G214" s="627" t="s">
        <v>639</v>
      </c>
      <c r="H214" s="627" t="s">
        <v>1303</v>
      </c>
      <c r="I214" s="627" t="s">
        <v>1029</v>
      </c>
      <c r="J214" s="627" t="s">
        <v>1304</v>
      </c>
      <c r="K214" s="627"/>
      <c r="L214" s="629">
        <v>60.641130985626859</v>
      </c>
      <c r="M214" s="629">
        <v>9</v>
      </c>
      <c r="N214" s="630">
        <v>545.77017887064176</v>
      </c>
    </row>
    <row r="215" spans="1:14" ht="14.4" customHeight="1" x14ac:dyDescent="0.3">
      <c r="A215" s="625" t="s">
        <v>535</v>
      </c>
      <c r="B215" s="626" t="s">
        <v>537</v>
      </c>
      <c r="C215" s="627" t="s">
        <v>549</v>
      </c>
      <c r="D215" s="628" t="s">
        <v>550</v>
      </c>
      <c r="E215" s="627" t="s">
        <v>538</v>
      </c>
      <c r="F215" s="628" t="s">
        <v>539</v>
      </c>
      <c r="G215" s="627" t="s">
        <v>639</v>
      </c>
      <c r="H215" s="627" t="s">
        <v>1305</v>
      </c>
      <c r="I215" s="627" t="s">
        <v>1306</v>
      </c>
      <c r="J215" s="627" t="s">
        <v>1307</v>
      </c>
      <c r="K215" s="627" t="s">
        <v>1308</v>
      </c>
      <c r="L215" s="629">
        <v>76.03</v>
      </c>
      <c r="M215" s="629">
        <v>1</v>
      </c>
      <c r="N215" s="630">
        <v>76.03</v>
      </c>
    </row>
    <row r="216" spans="1:14" ht="14.4" customHeight="1" x14ac:dyDescent="0.3">
      <c r="A216" s="625" t="s">
        <v>535</v>
      </c>
      <c r="B216" s="626" t="s">
        <v>537</v>
      </c>
      <c r="C216" s="627" t="s">
        <v>549</v>
      </c>
      <c r="D216" s="628" t="s">
        <v>550</v>
      </c>
      <c r="E216" s="627" t="s">
        <v>538</v>
      </c>
      <c r="F216" s="628" t="s">
        <v>539</v>
      </c>
      <c r="G216" s="627" t="s">
        <v>639</v>
      </c>
      <c r="H216" s="627" t="s">
        <v>1309</v>
      </c>
      <c r="I216" s="627" t="s">
        <v>1029</v>
      </c>
      <c r="J216" s="627" t="s">
        <v>1310</v>
      </c>
      <c r="K216" s="627"/>
      <c r="L216" s="629">
        <v>98.747494498249793</v>
      </c>
      <c r="M216" s="629">
        <v>4</v>
      </c>
      <c r="N216" s="630">
        <v>394.98997799299917</v>
      </c>
    </row>
    <row r="217" spans="1:14" ht="14.4" customHeight="1" x14ac:dyDescent="0.3">
      <c r="A217" s="625" t="s">
        <v>535</v>
      </c>
      <c r="B217" s="626" t="s">
        <v>537</v>
      </c>
      <c r="C217" s="627" t="s">
        <v>549</v>
      </c>
      <c r="D217" s="628" t="s">
        <v>550</v>
      </c>
      <c r="E217" s="627" t="s">
        <v>538</v>
      </c>
      <c r="F217" s="628" t="s">
        <v>539</v>
      </c>
      <c r="G217" s="627" t="s">
        <v>639</v>
      </c>
      <c r="H217" s="627" t="s">
        <v>1311</v>
      </c>
      <c r="I217" s="627" t="s">
        <v>1312</v>
      </c>
      <c r="J217" s="627" t="s">
        <v>1313</v>
      </c>
      <c r="K217" s="627" t="s">
        <v>1314</v>
      </c>
      <c r="L217" s="629">
        <v>29.309354480110301</v>
      </c>
      <c r="M217" s="629">
        <v>1</v>
      </c>
      <c r="N217" s="630">
        <v>29.309354480110301</v>
      </c>
    </row>
    <row r="218" spans="1:14" ht="14.4" customHeight="1" x14ac:dyDescent="0.3">
      <c r="A218" s="625" t="s">
        <v>535</v>
      </c>
      <c r="B218" s="626" t="s">
        <v>537</v>
      </c>
      <c r="C218" s="627" t="s">
        <v>549</v>
      </c>
      <c r="D218" s="628" t="s">
        <v>550</v>
      </c>
      <c r="E218" s="627" t="s">
        <v>538</v>
      </c>
      <c r="F218" s="628" t="s">
        <v>539</v>
      </c>
      <c r="G218" s="627" t="s">
        <v>639</v>
      </c>
      <c r="H218" s="627" t="s">
        <v>1315</v>
      </c>
      <c r="I218" s="627" t="s">
        <v>1316</v>
      </c>
      <c r="J218" s="627" t="s">
        <v>1317</v>
      </c>
      <c r="K218" s="627" t="s">
        <v>1318</v>
      </c>
      <c r="L218" s="629">
        <v>61.659998008497801</v>
      </c>
      <c r="M218" s="629">
        <v>3</v>
      </c>
      <c r="N218" s="630">
        <v>184.9799940254934</v>
      </c>
    </row>
    <row r="219" spans="1:14" ht="14.4" customHeight="1" x14ac:dyDescent="0.3">
      <c r="A219" s="625" t="s">
        <v>535</v>
      </c>
      <c r="B219" s="626" t="s">
        <v>537</v>
      </c>
      <c r="C219" s="627" t="s">
        <v>549</v>
      </c>
      <c r="D219" s="628" t="s">
        <v>550</v>
      </c>
      <c r="E219" s="627" t="s">
        <v>538</v>
      </c>
      <c r="F219" s="628" t="s">
        <v>539</v>
      </c>
      <c r="G219" s="627" t="s">
        <v>639</v>
      </c>
      <c r="H219" s="627" t="s">
        <v>1319</v>
      </c>
      <c r="I219" s="627" t="s">
        <v>1320</v>
      </c>
      <c r="J219" s="627" t="s">
        <v>1321</v>
      </c>
      <c r="K219" s="627" t="s">
        <v>1322</v>
      </c>
      <c r="L219" s="629">
        <v>128.80499903211751</v>
      </c>
      <c r="M219" s="629">
        <v>4</v>
      </c>
      <c r="N219" s="630">
        <v>515.21999612847003</v>
      </c>
    </row>
    <row r="220" spans="1:14" ht="14.4" customHeight="1" x14ac:dyDescent="0.3">
      <c r="A220" s="625" t="s">
        <v>535</v>
      </c>
      <c r="B220" s="626" t="s">
        <v>537</v>
      </c>
      <c r="C220" s="627" t="s">
        <v>549</v>
      </c>
      <c r="D220" s="628" t="s">
        <v>550</v>
      </c>
      <c r="E220" s="627" t="s">
        <v>538</v>
      </c>
      <c r="F220" s="628" t="s">
        <v>539</v>
      </c>
      <c r="G220" s="627" t="s">
        <v>639</v>
      </c>
      <c r="H220" s="627" t="s">
        <v>1323</v>
      </c>
      <c r="I220" s="627" t="s">
        <v>1324</v>
      </c>
      <c r="J220" s="627" t="s">
        <v>1325</v>
      </c>
      <c r="K220" s="627" t="s">
        <v>1326</v>
      </c>
      <c r="L220" s="629">
        <v>1401.3284614506499</v>
      </c>
      <c r="M220" s="629">
        <v>1</v>
      </c>
      <c r="N220" s="630">
        <v>1401.3284614506499</v>
      </c>
    </row>
    <row r="221" spans="1:14" ht="14.4" customHeight="1" x14ac:dyDescent="0.3">
      <c r="A221" s="625" t="s">
        <v>535</v>
      </c>
      <c r="B221" s="626" t="s">
        <v>537</v>
      </c>
      <c r="C221" s="627" t="s">
        <v>549</v>
      </c>
      <c r="D221" s="628" t="s">
        <v>550</v>
      </c>
      <c r="E221" s="627" t="s">
        <v>538</v>
      </c>
      <c r="F221" s="628" t="s">
        <v>539</v>
      </c>
      <c r="G221" s="627" t="s">
        <v>639</v>
      </c>
      <c r="H221" s="627" t="s">
        <v>1327</v>
      </c>
      <c r="I221" s="627" t="s">
        <v>1029</v>
      </c>
      <c r="J221" s="627" t="s">
        <v>1328</v>
      </c>
      <c r="K221" s="627"/>
      <c r="L221" s="629">
        <v>402.48884270426697</v>
      </c>
      <c r="M221" s="629">
        <v>2</v>
      </c>
      <c r="N221" s="630">
        <v>804.97768540853394</v>
      </c>
    </row>
    <row r="222" spans="1:14" ht="14.4" customHeight="1" x14ac:dyDescent="0.3">
      <c r="A222" s="625" t="s">
        <v>535</v>
      </c>
      <c r="B222" s="626" t="s">
        <v>537</v>
      </c>
      <c r="C222" s="627" t="s">
        <v>549</v>
      </c>
      <c r="D222" s="628" t="s">
        <v>550</v>
      </c>
      <c r="E222" s="627" t="s">
        <v>538</v>
      </c>
      <c r="F222" s="628" t="s">
        <v>539</v>
      </c>
      <c r="G222" s="627" t="s">
        <v>639</v>
      </c>
      <c r="H222" s="627" t="s">
        <v>1329</v>
      </c>
      <c r="I222" s="627" t="s">
        <v>1330</v>
      </c>
      <c r="J222" s="627" t="s">
        <v>1331</v>
      </c>
      <c r="K222" s="627" t="s">
        <v>667</v>
      </c>
      <c r="L222" s="629">
        <v>83.17</v>
      </c>
      <c r="M222" s="629">
        <v>1</v>
      </c>
      <c r="N222" s="630">
        <v>83.17</v>
      </c>
    </row>
    <row r="223" spans="1:14" ht="14.4" customHeight="1" x14ac:dyDescent="0.3">
      <c r="A223" s="625" t="s">
        <v>535</v>
      </c>
      <c r="B223" s="626" t="s">
        <v>537</v>
      </c>
      <c r="C223" s="627" t="s">
        <v>549</v>
      </c>
      <c r="D223" s="628" t="s">
        <v>550</v>
      </c>
      <c r="E223" s="627" t="s">
        <v>538</v>
      </c>
      <c r="F223" s="628" t="s">
        <v>539</v>
      </c>
      <c r="G223" s="627" t="s">
        <v>639</v>
      </c>
      <c r="H223" s="627" t="s">
        <v>1332</v>
      </c>
      <c r="I223" s="627" t="s">
        <v>1333</v>
      </c>
      <c r="J223" s="627" t="s">
        <v>1334</v>
      </c>
      <c r="K223" s="627" t="s">
        <v>1335</v>
      </c>
      <c r="L223" s="629">
        <v>106.93</v>
      </c>
      <c r="M223" s="629">
        <v>1</v>
      </c>
      <c r="N223" s="630">
        <v>106.93</v>
      </c>
    </row>
    <row r="224" spans="1:14" ht="14.4" customHeight="1" x14ac:dyDescent="0.3">
      <c r="A224" s="625" t="s">
        <v>535</v>
      </c>
      <c r="B224" s="626" t="s">
        <v>537</v>
      </c>
      <c r="C224" s="627" t="s">
        <v>549</v>
      </c>
      <c r="D224" s="628" t="s">
        <v>550</v>
      </c>
      <c r="E224" s="627" t="s">
        <v>538</v>
      </c>
      <c r="F224" s="628" t="s">
        <v>539</v>
      </c>
      <c r="G224" s="627" t="s">
        <v>639</v>
      </c>
      <c r="H224" s="627" t="s">
        <v>1336</v>
      </c>
      <c r="I224" s="627" t="s">
        <v>1337</v>
      </c>
      <c r="J224" s="627" t="s">
        <v>1338</v>
      </c>
      <c r="K224" s="627" t="s">
        <v>1339</v>
      </c>
      <c r="L224" s="629">
        <v>571.05999999999995</v>
      </c>
      <c r="M224" s="629">
        <v>5</v>
      </c>
      <c r="N224" s="630">
        <v>2855.2999999999997</v>
      </c>
    </row>
    <row r="225" spans="1:14" ht="14.4" customHeight="1" x14ac:dyDescent="0.3">
      <c r="A225" s="625" t="s">
        <v>535</v>
      </c>
      <c r="B225" s="626" t="s">
        <v>537</v>
      </c>
      <c r="C225" s="627" t="s">
        <v>549</v>
      </c>
      <c r="D225" s="628" t="s">
        <v>550</v>
      </c>
      <c r="E225" s="627" t="s">
        <v>538</v>
      </c>
      <c r="F225" s="628" t="s">
        <v>539</v>
      </c>
      <c r="G225" s="627" t="s">
        <v>639</v>
      </c>
      <c r="H225" s="627" t="s">
        <v>1340</v>
      </c>
      <c r="I225" s="627" t="s">
        <v>1341</v>
      </c>
      <c r="J225" s="627" t="s">
        <v>1342</v>
      </c>
      <c r="K225" s="627" t="s">
        <v>1343</v>
      </c>
      <c r="L225" s="629">
        <v>49.7</v>
      </c>
      <c r="M225" s="629">
        <v>2</v>
      </c>
      <c r="N225" s="630">
        <v>99.4</v>
      </c>
    </row>
    <row r="226" spans="1:14" ht="14.4" customHeight="1" x14ac:dyDescent="0.3">
      <c r="A226" s="625" t="s">
        <v>535</v>
      </c>
      <c r="B226" s="626" t="s">
        <v>537</v>
      </c>
      <c r="C226" s="627" t="s">
        <v>549</v>
      </c>
      <c r="D226" s="628" t="s">
        <v>550</v>
      </c>
      <c r="E226" s="627" t="s">
        <v>538</v>
      </c>
      <c r="F226" s="628" t="s">
        <v>539</v>
      </c>
      <c r="G226" s="627" t="s">
        <v>639</v>
      </c>
      <c r="H226" s="627" t="s">
        <v>1344</v>
      </c>
      <c r="I226" s="627" t="s">
        <v>1345</v>
      </c>
      <c r="J226" s="627" t="s">
        <v>1346</v>
      </c>
      <c r="K226" s="627" t="s">
        <v>1347</v>
      </c>
      <c r="L226" s="629">
        <v>111.58</v>
      </c>
      <c r="M226" s="629">
        <v>7</v>
      </c>
      <c r="N226" s="630">
        <v>781.06</v>
      </c>
    </row>
    <row r="227" spans="1:14" ht="14.4" customHeight="1" x14ac:dyDescent="0.3">
      <c r="A227" s="625" t="s">
        <v>535</v>
      </c>
      <c r="B227" s="626" t="s">
        <v>537</v>
      </c>
      <c r="C227" s="627" t="s">
        <v>549</v>
      </c>
      <c r="D227" s="628" t="s">
        <v>550</v>
      </c>
      <c r="E227" s="627" t="s">
        <v>538</v>
      </c>
      <c r="F227" s="628" t="s">
        <v>539</v>
      </c>
      <c r="G227" s="627" t="s">
        <v>639</v>
      </c>
      <c r="H227" s="627" t="s">
        <v>1348</v>
      </c>
      <c r="I227" s="627" t="s">
        <v>1348</v>
      </c>
      <c r="J227" s="627" t="s">
        <v>1349</v>
      </c>
      <c r="K227" s="627" t="s">
        <v>1350</v>
      </c>
      <c r="L227" s="629">
        <v>584.48992748575097</v>
      </c>
      <c r="M227" s="629">
        <v>1</v>
      </c>
      <c r="N227" s="630">
        <v>584.48992748575097</v>
      </c>
    </row>
    <row r="228" spans="1:14" ht="14.4" customHeight="1" x14ac:dyDescent="0.3">
      <c r="A228" s="625" t="s">
        <v>535</v>
      </c>
      <c r="B228" s="626" t="s">
        <v>537</v>
      </c>
      <c r="C228" s="627" t="s">
        <v>549</v>
      </c>
      <c r="D228" s="628" t="s">
        <v>550</v>
      </c>
      <c r="E228" s="627" t="s">
        <v>538</v>
      </c>
      <c r="F228" s="628" t="s">
        <v>539</v>
      </c>
      <c r="G228" s="627" t="s">
        <v>639</v>
      </c>
      <c r="H228" s="627" t="s">
        <v>1351</v>
      </c>
      <c r="I228" s="627" t="s">
        <v>1352</v>
      </c>
      <c r="J228" s="627" t="s">
        <v>1353</v>
      </c>
      <c r="K228" s="627" t="s">
        <v>714</v>
      </c>
      <c r="L228" s="629">
        <v>110.5</v>
      </c>
      <c r="M228" s="629">
        <v>3</v>
      </c>
      <c r="N228" s="630">
        <v>331.5</v>
      </c>
    </row>
    <row r="229" spans="1:14" ht="14.4" customHeight="1" x14ac:dyDescent="0.3">
      <c r="A229" s="625" t="s">
        <v>535</v>
      </c>
      <c r="B229" s="626" t="s">
        <v>537</v>
      </c>
      <c r="C229" s="627" t="s">
        <v>549</v>
      </c>
      <c r="D229" s="628" t="s">
        <v>550</v>
      </c>
      <c r="E229" s="627" t="s">
        <v>538</v>
      </c>
      <c r="F229" s="628" t="s">
        <v>539</v>
      </c>
      <c r="G229" s="627" t="s">
        <v>639</v>
      </c>
      <c r="H229" s="627" t="s">
        <v>1354</v>
      </c>
      <c r="I229" s="627" t="s">
        <v>1029</v>
      </c>
      <c r="J229" s="627" t="s">
        <v>1355</v>
      </c>
      <c r="K229" s="627"/>
      <c r="L229" s="629">
        <v>72.254629356062139</v>
      </c>
      <c r="M229" s="629">
        <v>13</v>
      </c>
      <c r="N229" s="630">
        <v>939.31018162880787</v>
      </c>
    </row>
    <row r="230" spans="1:14" ht="14.4" customHeight="1" x14ac:dyDescent="0.3">
      <c r="A230" s="625" t="s">
        <v>535</v>
      </c>
      <c r="B230" s="626" t="s">
        <v>537</v>
      </c>
      <c r="C230" s="627" t="s">
        <v>549</v>
      </c>
      <c r="D230" s="628" t="s">
        <v>550</v>
      </c>
      <c r="E230" s="627" t="s">
        <v>538</v>
      </c>
      <c r="F230" s="628" t="s">
        <v>539</v>
      </c>
      <c r="G230" s="627" t="s">
        <v>639</v>
      </c>
      <c r="H230" s="627" t="s">
        <v>1356</v>
      </c>
      <c r="I230" s="627" t="s">
        <v>1029</v>
      </c>
      <c r="J230" s="627" t="s">
        <v>1357</v>
      </c>
      <c r="K230" s="627"/>
      <c r="L230" s="629">
        <v>76.185714285714269</v>
      </c>
      <c r="M230" s="629">
        <v>7</v>
      </c>
      <c r="N230" s="630">
        <v>533.29999999999984</v>
      </c>
    </row>
    <row r="231" spans="1:14" ht="14.4" customHeight="1" x14ac:dyDescent="0.3">
      <c r="A231" s="625" t="s">
        <v>535</v>
      </c>
      <c r="B231" s="626" t="s">
        <v>537</v>
      </c>
      <c r="C231" s="627" t="s">
        <v>549</v>
      </c>
      <c r="D231" s="628" t="s">
        <v>550</v>
      </c>
      <c r="E231" s="627" t="s">
        <v>538</v>
      </c>
      <c r="F231" s="628" t="s">
        <v>539</v>
      </c>
      <c r="G231" s="627" t="s">
        <v>639</v>
      </c>
      <c r="H231" s="627" t="s">
        <v>1358</v>
      </c>
      <c r="I231" s="627" t="s">
        <v>1029</v>
      </c>
      <c r="J231" s="627" t="s">
        <v>1359</v>
      </c>
      <c r="K231" s="627"/>
      <c r="L231" s="629">
        <v>74.913925134370899</v>
      </c>
      <c r="M231" s="629">
        <v>10</v>
      </c>
      <c r="N231" s="630">
        <v>749.13925134370902</v>
      </c>
    </row>
    <row r="232" spans="1:14" ht="14.4" customHeight="1" x14ac:dyDescent="0.3">
      <c r="A232" s="625" t="s">
        <v>535</v>
      </c>
      <c r="B232" s="626" t="s">
        <v>537</v>
      </c>
      <c r="C232" s="627" t="s">
        <v>549</v>
      </c>
      <c r="D232" s="628" t="s">
        <v>550</v>
      </c>
      <c r="E232" s="627" t="s">
        <v>538</v>
      </c>
      <c r="F232" s="628" t="s">
        <v>539</v>
      </c>
      <c r="G232" s="627" t="s">
        <v>639</v>
      </c>
      <c r="H232" s="627" t="s">
        <v>1360</v>
      </c>
      <c r="I232" s="627" t="s">
        <v>1029</v>
      </c>
      <c r="J232" s="627" t="s">
        <v>1361</v>
      </c>
      <c r="K232" s="627"/>
      <c r="L232" s="629">
        <v>216.39249999999998</v>
      </c>
      <c r="M232" s="629">
        <v>4</v>
      </c>
      <c r="N232" s="630">
        <v>865.56999999999994</v>
      </c>
    </row>
    <row r="233" spans="1:14" ht="14.4" customHeight="1" x14ac:dyDescent="0.3">
      <c r="A233" s="625" t="s">
        <v>535</v>
      </c>
      <c r="B233" s="626" t="s">
        <v>537</v>
      </c>
      <c r="C233" s="627" t="s">
        <v>549</v>
      </c>
      <c r="D233" s="628" t="s">
        <v>550</v>
      </c>
      <c r="E233" s="627" t="s">
        <v>538</v>
      </c>
      <c r="F233" s="628" t="s">
        <v>539</v>
      </c>
      <c r="G233" s="627" t="s">
        <v>639</v>
      </c>
      <c r="H233" s="627" t="s">
        <v>1362</v>
      </c>
      <c r="I233" s="627" t="s">
        <v>1362</v>
      </c>
      <c r="J233" s="627" t="s">
        <v>1363</v>
      </c>
      <c r="K233" s="627" t="s">
        <v>1364</v>
      </c>
      <c r="L233" s="629">
        <v>1079.0999999999999</v>
      </c>
      <c r="M233" s="629">
        <v>10</v>
      </c>
      <c r="N233" s="630">
        <v>10791</v>
      </c>
    </row>
    <row r="234" spans="1:14" ht="14.4" customHeight="1" x14ac:dyDescent="0.3">
      <c r="A234" s="625" t="s">
        <v>535</v>
      </c>
      <c r="B234" s="626" t="s">
        <v>537</v>
      </c>
      <c r="C234" s="627" t="s">
        <v>549</v>
      </c>
      <c r="D234" s="628" t="s">
        <v>550</v>
      </c>
      <c r="E234" s="627" t="s">
        <v>538</v>
      </c>
      <c r="F234" s="628" t="s">
        <v>539</v>
      </c>
      <c r="G234" s="627" t="s">
        <v>639</v>
      </c>
      <c r="H234" s="627" t="s">
        <v>1365</v>
      </c>
      <c r="I234" s="627" t="s">
        <v>1366</v>
      </c>
      <c r="J234" s="627" t="s">
        <v>1367</v>
      </c>
      <c r="K234" s="627" t="s">
        <v>1368</v>
      </c>
      <c r="L234" s="629">
        <v>117.73917890824872</v>
      </c>
      <c r="M234" s="629">
        <v>28</v>
      </c>
      <c r="N234" s="630">
        <v>3296.697009430964</v>
      </c>
    </row>
    <row r="235" spans="1:14" ht="14.4" customHeight="1" x14ac:dyDescent="0.3">
      <c r="A235" s="625" t="s">
        <v>535</v>
      </c>
      <c r="B235" s="626" t="s">
        <v>537</v>
      </c>
      <c r="C235" s="627" t="s">
        <v>549</v>
      </c>
      <c r="D235" s="628" t="s">
        <v>550</v>
      </c>
      <c r="E235" s="627" t="s">
        <v>538</v>
      </c>
      <c r="F235" s="628" t="s">
        <v>539</v>
      </c>
      <c r="G235" s="627" t="s">
        <v>639</v>
      </c>
      <c r="H235" s="627" t="s">
        <v>1369</v>
      </c>
      <c r="I235" s="627" t="s">
        <v>1370</v>
      </c>
      <c r="J235" s="627" t="s">
        <v>1371</v>
      </c>
      <c r="K235" s="627" t="s">
        <v>1372</v>
      </c>
      <c r="L235" s="629">
        <v>127.179708009265</v>
      </c>
      <c r="M235" s="629">
        <v>1</v>
      </c>
      <c r="N235" s="630">
        <v>127.179708009265</v>
      </c>
    </row>
    <row r="236" spans="1:14" ht="14.4" customHeight="1" x14ac:dyDescent="0.3">
      <c r="A236" s="625" t="s">
        <v>535</v>
      </c>
      <c r="B236" s="626" t="s">
        <v>537</v>
      </c>
      <c r="C236" s="627" t="s">
        <v>549</v>
      </c>
      <c r="D236" s="628" t="s">
        <v>550</v>
      </c>
      <c r="E236" s="627" t="s">
        <v>538</v>
      </c>
      <c r="F236" s="628" t="s">
        <v>539</v>
      </c>
      <c r="G236" s="627" t="s">
        <v>639</v>
      </c>
      <c r="H236" s="627" t="s">
        <v>1373</v>
      </c>
      <c r="I236" s="627" t="s">
        <v>1374</v>
      </c>
      <c r="J236" s="627" t="s">
        <v>1371</v>
      </c>
      <c r="K236" s="627" t="s">
        <v>1375</v>
      </c>
      <c r="L236" s="629">
        <v>221.53873362403331</v>
      </c>
      <c r="M236" s="629">
        <v>3</v>
      </c>
      <c r="N236" s="630">
        <v>664.61620087209997</v>
      </c>
    </row>
    <row r="237" spans="1:14" ht="14.4" customHeight="1" x14ac:dyDescent="0.3">
      <c r="A237" s="625" t="s">
        <v>535</v>
      </c>
      <c r="B237" s="626" t="s">
        <v>537</v>
      </c>
      <c r="C237" s="627" t="s">
        <v>549</v>
      </c>
      <c r="D237" s="628" t="s">
        <v>550</v>
      </c>
      <c r="E237" s="627" t="s">
        <v>538</v>
      </c>
      <c r="F237" s="628" t="s">
        <v>539</v>
      </c>
      <c r="G237" s="627" t="s">
        <v>639</v>
      </c>
      <c r="H237" s="627" t="s">
        <v>1376</v>
      </c>
      <c r="I237" s="627" t="s">
        <v>1377</v>
      </c>
      <c r="J237" s="627" t="s">
        <v>1378</v>
      </c>
      <c r="K237" s="627" t="s">
        <v>1379</v>
      </c>
      <c r="L237" s="629">
        <v>137.29</v>
      </c>
      <c r="M237" s="629">
        <v>1</v>
      </c>
      <c r="N237" s="630">
        <v>137.29</v>
      </c>
    </row>
    <row r="238" spans="1:14" ht="14.4" customHeight="1" x14ac:dyDescent="0.3">
      <c r="A238" s="625" t="s">
        <v>535</v>
      </c>
      <c r="B238" s="626" t="s">
        <v>537</v>
      </c>
      <c r="C238" s="627" t="s">
        <v>549</v>
      </c>
      <c r="D238" s="628" t="s">
        <v>550</v>
      </c>
      <c r="E238" s="627" t="s">
        <v>538</v>
      </c>
      <c r="F238" s="628" t="s">
        <v>539</v>
      </c>
      <c r="G238" s="627" t="s">
        <v>639</v>
      </c>
      <c r="H238" s="627" t="s">
        <v>1380</v>
      </c>
      <c r="I238" s="627" t="s">
        <v>1381</v>
      </c>
      <c r="J238" s="627" t="s">
        <v>1382</v>
      </c>
      <c r="K238" s="627" t="s">
        <v>1383</v>
      </c>
      <c r="L238" s="629">
        <v>78.25</v>
      </c>
      <c r="M238" s="629">
        <v>1</v>
      </c>
      <c r="N238" s="630">
        <v>78.25</v>
      </c>
    </row>
    <row r="239" spans="1:14" ht="14.4" customHeight="1" x14ac:dyDescent="0.3">
      <c r="A239" s="625" t="s">
        <v>535</v>
      </c>
      <c r="B239" s="626" t="s">
        <v>537</v>
      </c>
      <c r="C239" s="627" t="s">
        <v>549</v>
      </c>
      <c r="D239" s="628" t="s">
        <v>550</v>
      </c>
      <c r="E239" s="627" t="s">
        <v>538</v>
      </c>
      <c r="F239" s="628" t="s">
        <v>539</v>
      </c>
      <c r="G239" s="627" t="s">
        <v>639</v>
      </c>
      <c r="H239" s="627" t="s">
        <v>1384</v>
      </c>
      <c r="I239" s="627" t="s">
        <v>1385</v>
      </c>
      <c r="J239" s="627" t="s">
        <v>1386</v>
      </c>
      <c r="K239" s="627" t="s">
        <v>1387</v>
      </c>
      <c r="L239" s="629">
        <v>34.729999999999997</v>
      </c>
      <c r="M239" s="629">
        <v>2</v>
      </c>
      <c r="N239" s="630">
        <v>69.459999999999994</v>
      </c>
    </row>
    <row r="240" spans="1:14" ht="14.4" customHeight="1" x14ac:dyDescent="0.3">
      <c r="A240" s="625" t="s">
        <v>535</v>
      </c>
      <c r="B240" s="626" t="s">
        <v>537</v>
      </c>
      <c r="C240" s="627" t="s">
        <v>549</v>
      </c>
      <c r="D240" s="628" t="s">
        <v>550</v>
      </c>
      <c r="E240" s="627" t="s">
        <v>538</v>
      </c>
      <c r="F240" s="628" t="s">
        <v>539</v>
      </c>
      <c r="G240" s="627" t="s">
        <v>639</v>
      </c>
      <c r="H240" s="627" t="s">
        <v>1388</v>
      </c>
      <c r="I240" s="627" t="s">
        <v>1389</v>
      </c>
      <c r="J240" s="627" t="s">
        <v>1390</v>
      </c>
      <c r="K240" s="627" t="s">
        <v>1387</v>
      </c>
      <c r="L240" s="629">
        <v>38.937623623209802</v>
      </c>
      <c r="M240" s="629">
        <v>10</v>
      </c>
      <c r="N240" s="630">
        <v>389.37623623209799</v>
      </c>
    </row>
    <row r="241" spans="1:14" ht="14.4" customHeight="1" x14ac:dyDescent="0.3">
      <c r="A241" s="625" t="s">
        <v>535</v>
      </c>
      <c r="B241" s="626" t="s">
        <v>537</v>
      </c>
      <c r="C241" s="627" t="s">
        <v>549</v>
      </c>
      <c r="D241" s="628" t="s">
        <v>550</v>
      </c>
      <c r="E241" s="627" t="s">
        <v>538</v>
      </c>
      <c r="F241" s="628" t="s">
        <v>539</v>
      </c>
      <c r="G241" s="627" t="s">
        <v>639</v>
      </c>
      <c r="H241" s="627" t="s">
        <v>1391</v>
      </c>
      <c r="I241" s="627" t="s">
        <v>1391</v>
      </c>
      <c r="J241" s="627" t="s">
        <v>1392</v>
      </c>
      <c r="K241" s="627" t="s">
        <v>1393</v>
      </c>
      <c r="L241" s="629">
        <v>408.26</v>
      </c>
      <c r="M241" s="629">
        <v>1</v>
      </c>
      <c r="N241" s="630">
        <v>408.26</v>
      </c>
    </row>
    <row r="242" spans="1:14" ht="14.4" customHeight="1" x14ac:dyDescent="0.3">
      <c r="A242" s="625" t="s">
        <v>535</v>
      </c>
      <c r="B242" s="626" t="s">
        <v>537</v>
      </c>
      <c r="C242" s="627" t="s">
        <v>549</v>
      </c>
      <c r="D242" s="628" t="s">
        <v>550</v>
      </c>
      <c r="E242" s="627" t="s">
        <v>538</v>
      </c>
      <c r="F242" s="628" t="s">
        <v>539</v>
      </c>
      <c r="G242" s="627" t="s">
        <v>639</v>
      </c>
      <c r="H242" s="627" t="s">
        <v>1394</v>
      </c>
      <c r="I242" s="627" t="s">
        <v>1395</v>
      </c>
      <c r="J242" s="627" t="s">
        <v>1232</v>
      </c>
      <c r="K242" s="627" t="s">
        <v>1396</v>
      </c>
      <c r="L242" s="629">
        <v>34.19</v>
      </c>
      <c r="M242" s="629">
        <v>1</v>
      </c>
      <c r="N242" s="630">
        <v>34.19</v>
      </c>
    </row>
    <row r="243" spans="1:14" ht="14.4" customHeight="1" x14ac:dyDescent="0.3">
      <c r="A243" s="625" t="s">
        <v>535</v>
      </c>
      <c r="B243" s="626" t="s">
        <v>537</v>
      </c>
      <c r="C243" s="627" t="s">
        <v>549</v>
      </c>
      <c r="D243" s="628" t="s">
        <v>550</v>
      </c>
      <c r="E243" s="627" t="s">
        <v>538</v>
      </c>
      <c r="F243" s="628" t="s">
        <v>539</v>
      </c>
      <c r="G243" s="627" t="s">
        <v>639</v>
      </c>
      <c r="H243" s="627" t="s">
        <v>1397</v>
      </c>
      <c r="I243" s="627" t="s">
        <v>1397</v>
      </c>
      <c r="J243" s="627" t="s">
        <v>1398</v>
      </c>
      <c r="K243" s="627" t="s">
        <v>1399</v>
      </c>
      <c r="L243" s="629">
        <v>78.37</v>
      </c>
      <c r="M243" s="629">
        <v>1</v>
      </c>
      <c r="N243" s="630">
        <v>78.37</v>
      </c>
    </row>
    <row r="244" spans="1:14" ht="14.4" customHeight="1" x14ac:dyDescent="0.3">
      <c r="A244" s="625" t="s">
        <v>535</v>
      </c>
      <c r="B244" s="626" t="s">
        <v>537</v>
      </c>
      <c r="C244" s="627" t="s">
        <v>549</v>
      </c>
      <c r="D244" s="628" t="s">
        <v>550</v>
      </c>
      <c r="E244" s="627" t="s">
        <v>538</v>
      </c>
      <c r="F244" s="628" t="s">
        <v>539</v>
      </c>
      <c r="G244" s="627" t="s">
        <v>639</v>
      </c>
      <c r="H244" s="627" t="s">
        <v>1400</v>
      </c>
      <c r="I244" s="627" t="s">
        <v>1401</v>
      </c>
      <c r="J244" s="627" t="s">
        <v>1402</v>
      </c>
      <c r="K244" s="627" t="s">
        <v>1403</v>
      </c>
      <c r="L244" s="629">
        <v>460.97138234081302</v>
      </c>
      <c r="M244" s="629">
        <v>1</v>
      </c>
      <c r="N244" s="630">
        <v>460.97138234081302</v>
      </c>
    </row>
    <row r="245" spans="1:14" ht="14.4" customHeight="1" x14ac:dyDescent="0.3">
      <c r="A245" s="625" t="s">
        <v>535</v>
      </c>
      <c r="B245" s="626" t="s">
        <v>537</v>
      </c>
      <c r="C245" s="627" t="s">
        <v>549</v>
      </c>
      <c r="D245" s="628" t="s">
        <v>550</v>
      </c>
      <c r="E245" s="627" t="s">
        <v>538</v>
      </c>
      <c r="F245" s="628" t="s">
        <v>539</v>
      </c>
      <c r="G245" s="627" t="s">
        <v>639</v>
      </c>
      <c r="H245" s="627" t="s">
        <v>1404</v>
      </c>
      <c r="I245" s="627" t="s">
        <v>1405</v>
      </c>
      <c r="J245" s="627" t="s">
        <v>1406</v>
      </c>
      <c r="K245" s="627" t="s">
        <v>1407</v>
      </c>
      <c r="L245" s="629">
        <v>399.47976401337877</v>
      </c>
      <c r="M245" s="629">
        <v>13</v>
      </c>
      <c r="N245" s="630">
        <v>5193.2369321739243</v>
      </c>
    </row>
    <row r="246" spans="1:14" ht="14.4" customHeight="1" x14ac:dyDescent="0.3">
      <c r="A246" s="625" t="s">
        <v>535</v>
      </c>
      <c r="B246" s="626" t="s">
        <v>537</v>
      </c>
      <c r="C246" s="627" t="s">
        <v>549</v>
      </c>
      <c r="D246" s="628" t="s">
        <v>550</v>
      </c>
      <c r="E246" s="627" t="s">
        <v>538</v>
      </c>
      <c r="F246" s="628" t="s">
        <v>539</v>
      </c>
      <c r="G246" s="627" t="s">
        <v>639</v>
      </c>
      <c r="H246" s="627" t="s">
        <v>1408</v>
      </c>
      <c r="I246" s="627" t="s">
        <v>1408</v>
      </c>
      <c r="J246" s="627" t="s">
        <v>1409</v>
      </c>
      <c r="K246" s="627" t="s">
        <v>1410</v>
      </c>
      <c r="L246" s="629">
        <v>48.840046468953645</v>
      </c>
      <c r="M246" s="629">
        <v>5</v>
      </c>
      <c r="N246" s="630">
        <v>244.20023234476821</v>
      </c>
    </row>
    <row r="247" spans="1:14" ht="14.4" customHeight="1" x14ac:dyDescent="0.3">
      <c r="A247" s="625" t="s">
        <v>535</v>
      </c>
      <c r="B247" s="626" t="s">
        <v>537</v>
      </c>
      <c r="C247" s="627" t="s">
        <v>549</v>
      </c>
      <c r="D247" s="628" t="s">
        <v>550</v>
      </c>
      <c r="E247" s="627" t="s">
        <v>538</v>
      </c>
      <c r="F247" s="628" t="s">
        <v>539</v>
      </c>
      <c r="G247" s="627" t="s">
        <v>639</v>
      </c>
      <c r="H247" s="627" t="s">
        <v>1411</v>
      </c>
      <c r="I247" s="627" t="s">
        <v>1412</v>
      </c>
      <c r="J247" s="627" t="s">
        <v>1413</v>
      </c>
      <c r="K247" s="627" t="s">
        <v>1414</v>
      </c>
      <c r="L247" s="629">
        <v>37.700002892638402</v>
      </c>
      <c r="M247" s="629">
        <v>1</v>
      </c>
      <c r="N247" s="630">
        <v>37.700002892638402</v>
      </c>
    </row>
    <row r="248" spans="1:14" ht="14.4" customHeight="1" x14ac:dyDescent="0.3">
      <c r="A248" s="625" t="s">
        <v>535</v>
      </c>
      <c r="B248" s="626" t="s">
        <v>537</v>
      </c>
      <c r="C248" s="627" t="s">
        <v>549</v>
      </c>
      <c r="D248" s="628" t="s">
        <v>550</v>
      </c>
      <c r="E248" s="627" t="s">
        <v>538</v>
      </c>
      <c r="F248" s="628" t="s">
        <v>539</v>
      </c>
      <c r="G248" s="627" t="s">
        <v>639</v>
      </c>
      <c r="H248" s="627" t="s">
        <v>1415</v>
      </c>
      <c r="I248" s="627" t="s">
        <v>1416</v>
      </c>
      <c r="J248" s="627" t="s">
        <v>1417</v>
      </c>
      <c r="K248" s="627" t="s">
        <v>1418</v>
      </c>
      <c r="L248" s="629">
        <v>0</v>
      </c>
      <c r="M248" s="629">
        <v>0</v>
      </c>
      <c r="N248" s="630">
        <v>0</v>
      </c>
    </row>
    <row r="249" spans="1:14" ht="14.4" customHeight="1" x14ac:dyDescent="0.3">
      <c r="A249" s="625" t="s">
        <v>535</v>
      </c>
      <c r="B249" s="626" t="s">
        <v>537</v>
      </c>
      <c r="C249" s="627" t="s">
        <v>549</v>
      </c>
      <c r="D249" s="628" t="s">
        <v>550</v>
      </c>
      <c r="E249" s="627" t="s">
        <v>538</v>
      </c>
      <c r="F249" s="628" t="s">
        <v>539</v>
      </c>
      <c r="G249" s="627" t="s">
        <v>639</v>
      </c>
      <c r="H249" s="627" t="s">
        <v>1419</v>
      </c>
      <c r="I249" s="627" t="s">
        <v>1420</v>
      </c>
      <c r="J249" s="627" t="s">
        <v>1421</v>
      </c>
      <c r="K249" s="627" t="s">
        <v>1422</v>
      </c>
      <c r="L249" s="629">
        <v>104.94990459275201</v>
      </c>
      <c r="M249" s="629">
        <v>1</v>
      </c>
      <c r="N249" s="630">
        <v>104.94990459275201</v>
      </c>
    </row>
    <row r="250" spans="1:14" ht="14.4" customHeight="1" x14ac:dyDescent="0.3">
      <c r="A250" s="625" t="s">
        <v>535</v>
      </c>
      <c r="B250" s="626" t="s">
        <v>537</v>
      </c>
      <c r="C250" s="627" t="s">
        <v>549</v>
      </c>
      <c r="D250" s="628" t="s">
        <v>550</v>
      </c>
      <c r="E250" s="627" t="s">
        <v>538</v>
      </c>
      <c r="F250" s="628" t="s">
        <v>539</v>
      </c>
      <c r="G250" s="627" t="s">
        <v>639</v>
      </c>
      <c r="H250" s="627" t="s">
        <v>1423</v>
      </c>
      <c r="I250" s="627" t="s">
        <v>1029</v>
      </c>
      <c r="J250" s="627" t="s">
        <v>1424</v>
      </c>
      <c r="K250" s="627" t="s">
        <v>1425</v>
      </c>
      <c r="L250" s="629">
        <v>368.16943548387104</v>
      </c>
      <c r="M250" s="629">
        <v>62</v>
      </c>
      <c r="N250" s="630">
        <v>22826.505000000005</v>
      </c>
    </row>
    <row r="251" spans="1:14" ht="14.4" customHeight="1" x14ac:dyDescent="0.3">
      <c r="A251" s="625" t="s">
        <v>535</v>
      </c>
      <c r="B251" s="626" t="s">
        <v>537</v>
      </c>
      <c r="C251" s="627" t="s">
        <v>549</v>
      </c>
      <c r="D251" s="628" t="s">
        <v>550</v>
      </c>
      <c r="E251" s="627" t="s">
        <v>538</v>
      </c>
      <c r="F251" s="628" t="s">
        <v>539</v>
      </c>
      <c r="G251" s="627" t="s">
        <v>639</v>
      </c>
      <c r="H251" s="627" t="s">
        <v>1426</v>
      </c>
      <c r="I251" s="627" t="s">
        <v>1427</v>
      </c>
      <c r="J251" s="627" t="s">
        <v>1428</v>
      </c>
      <c r="K251" s="627" t="s">
        <v>1429</v>
      </c>
      <c r="L251" s="629">
        <v>122.11500000000001</v>
      </c>
      <c r="M251" s="629">
        <v>2</v>
      </c>
      <c r="N251" s="630">
        <v>244.23000000000002</v>
      </c>
    </row>
    <row r="252" spans="1:14" ht="14.4" customHeight="1" x14ac:dyDescent="0.3">
      <c r="A252" s="625" t="s">
        <v>535</v>
      </c>
      <c r="B252" s="626" t="s">
        <v>537</v>
      </c>
      <c r="C252" s="627" t="s">
        <v>549</v>
      </c>
      <c r="D252" s="628" t="s">
        <v>550</v>
      </c>
      <c r="E252" s="627" t="s">
        <v>538</v>
      </c>
      <c r="F252" s="628" t="s">
        <v>539</v>
      </c>
      <c r="G252" s="627" t="s">
        <v>639</v>
      </c>
      <c r="H252" s="627" t="s">
        <v>1430</v>
      </c>
      <c r="I252" s="627" t="s">
        <v>1029</v>
      </c>
      <c r="J252" s="627" t="s">
        <v>1431</v>
      </c>
      <c r="K252" s="627"/>
      <c r="L252" s="629">
        <v>198.72024269334452</v>
      </c>
      <c r="M252" s="629">
        <v>15</v>
      </c>
      <c r="N252" s="630">
        <v>2980.8036404001678</v>
      </c>
    </row>
    <row r="253" spans="1:14" ht="14.4" customHeight="1" x14ac:dyDescent="0.3">
      <c r="A253" s="625" t="s">
        <v>535</v>
      </c>
      <c r="B253" s="626" t="s">
        <v>537</v>
      </c>
      <c r="C253" s="627" t="s">
        <v>549</v>
      </c>
      <c r="D253" s="628" t="s">
        <v>550</v>
      </c>
      <c r="E253" s="627" t="s">
        <v>538</v>
      </c>
      <c r="F253" s="628" t="s">
        <v>539</v>
      </c>
      <c r="G253" s="627" t="s">
        <v>639</v>
      </c>
      <c r="H253" s="627" t="s">
        <v>1432</v>
      </c>
      <c r="I253" s="627" t="s">
        <v>1433</v>
      </c>
      <c r="J253" s="627" t="s">
        <v>1434</v>
      </c>
      <c r="K253" s="627" t="s">
        <v>1435</v>
      </c>
      <c r="L253" s="629">
        <v>250.529460387852</v>
      </c>
      <c r="M253" s="629">
        <v>1</v>
      </c>
      <c r="N253" s="630">
        <v>250.529460387852</v>
      </c>
    </row>
    <row r="254" spans="1:14" ht="14.4" customHeight="1" x14ac:dyDescent="0.3">
      <c r="A254" s="625" t="s">
        <v>535</v>
      </c>
      <c r="B254" s="626" t="s">
        <v>537</v>
      </c>
      <c r="C254" s="627" t="s">
        <v>549</v>
      </c>
      <c r="D254" s="628" t="s">
        <v>550</v>
      </c>
      <c r="E254" s="627" t="s">
        <v>538</v>
      </c>
      <c r="F254" s="628" t="s">
        <v>539</v>
      </c>
      <c r="G254" s="627" t="s">
        <v>639</v>
      </c>
      <c r="H254" s="627" t="s">
        <v>1436</v>
      </c>
      <c r="I254" s="627" t="s">
        <v>1437</v>
      </c>
      <c r="J254" s="627" t="s">
        <v>1438</v>
      </c>
      <c r="K254" s="627" t="s">
        <v>1439</v>
      </c>
      <c r="L254" s="629">
        <v>700.04</v>
      </c>
      <c r="M254" s="629">
        <v>1</v>
      </c>
      <c r="N254" s="630">
        <v>700.04</v>
      </c>
    </row>
    <row r="255" spans="1:14" ht="14.4" customHeight="1" x14ac:dyDescent="0.3">
      <c r="A255" s="625" t="s">
        <v>535</v>
      </c>
      <c r="B255" s="626" t="s">
        <v>537</v>
      </c>
      <c r="C255" s="627" t="s">
        <v>549</v>
      </c>
      <c r="D255" s="628" t="s">
        <v>550</v>
      </c>
      <c r="E255" s="627" t="s">
        <v>538</v>
      </c>
      <c r="F255" s="628" t="s">
        <v>539</v>
      </c>
      <c r="G255" s="627" t="s">
        <v>639</v>
      </c>
      <c r="H255" s="627" t="s">
        <v>1440</v>
      </c>
      <c r="I255" s="627" t="s">
        <v>1441</v>
      </c>
      <c r="J255" s="627" t="s">
        <v>963</v>
      </c>
      <c r="K255" s="627" t="s">
        <v>1442</v>
      </c>
      <c r="L255" s="629">
        <v>133.04</v>
      </c>
      <c r="M255" s="629">
        <v>2</v>
      </c>
      <c r="N255" s="630">
        <v>266.08</v>
      </c>
    </row>
    <row r="256" spans="1:14" ht="14.4" customHeight="1" x14ac:dyDescent="0.3">
      <c r="A256" s="625" t="s">
        <v>535</v>
      </c>
      <c r="B256" s="626" t="s">
        <v>537</v>
      </c>
      <c r="C256" s="627" t="s">
        <v>549</v>
      </c>
      <c r="D256" s="628" t="s">
        <v>550</v>
      </c>
      <c r="E256" s="627" t="s">
        <v>538</v>
      </c>
      <c r="F256" s="628" t="s">
        <v>539</v>
      </c>
      <c r="G256" s="627" t="s">
        <v>639</v>
      </c>
      <c r="H256" s="627" t="s">
        <v>1443</v>
      </c>
      <c r="I256" s="627" t="s">
        <v>1444</v>
      </c>
      <c r="J256" s="627" t="s">
        <v>1371</v>
      </c>
      <c r="K256" s="627" t="s">
        <v>1445</v>
      </c>
      <c r="L256" s="629">
        <v>51.99</v>
      </c>
      <c r="M256" s="629">
        <v>2</v>
      </c>
      <c r="N256" s="630">
        <v>103.98</v>
      </c>
    </row>
    <row r="257" spans="1:14" ht="14.4" customHeight="1" x14ac:dyDescent="0.3">
      <c r="A257" s="625" t="s">
        <v>535</v>
      </c>
      <c r="B257" s="626" t="s">
        <v>537</v>
      </c>
      <c r="C257" s="627" t="s">
        <v>549</v>
      </c>
      <c r="D257" s="628" t="s">
        <v>550</v>
      </c>
      <c r="E257" s="627" t="s">
        <v>538</v>
      </c>
      <c r="F257" s="628" t="s">
        <v>539</v>
      </c>
      <c r="G257" s="627" t="s">
        <v>639</v>
      </c>
      <c r="H257" s="627" t="s">
        <v>1446</v>
      </c>
      <c r="I257" s="627" t="s">
        <v>1447</v>
      </c>
      <c r="J257" s="627" t="s">
        <v>1448</v>
      </c>
      <c r="K257" s="627" t="s">
        <v>1449</v>
      </c>
      <c r="L257" s="629">
        <v>85.507289744176802</v>
      </c>
      <c r="M257" s="629">
        <v>125</v>
      </c>
      <c r="N257" s="630">
        <v>10688.4112180221</v>
      </c>
    </row>
    <row r="258" spans="1:14" ht="14.4" customHeight="1" x14ac:dyDescent="0.3">
      <c r="A258" s="625" t="s">
        <v>535</v>
      </c>
      <c r="B258" s="626" t="s">
        <v>537</v>
      </c>
      <c r="C258" s="627" t="s">
        <v>549</v>
      </c>
      <c r="D258" s="628" t="s">
        <v>550</v>
      </c>
      <c r="E258" s="627" t="s">
        <v>538</v>
      </c>
      <c r="F258" s="628" t="s">
        <v>539</v>
      </c>
      <c r="G258" s="627" t="s">
        <v>639</v>
      </c>
      <c r="H258" s="627" t="s">
        <v>1450</v>
      </c>
      <c r="I258" s="627" t="s">
        <v>1029</v>
      </c>
      <c r="J258" s="627" t="s">
        <v>1451</v>
      </c>
      <c r="K258" s="627"/>
      <c r="L258" s="629">
        <v>71.132225130353859</v>
      </c>
      <c r="M258" s="629">
        <v>12</v>
      </c>
      <c r="N258" s="630">
        <v>853.58670156424637</v>
      </c>
    </row>
    <row r="259" spans="1:14" ht="14.4" customHeight="1" x14ac:dyDescent="0.3">
      <c r="A259" s="625" t="s">
        <v>535</v>
      </c>
      <c r="B259" s="626" t="s">
        <v>537</v>
      </c>
      <c r="C259" s="627" t="s">
        <v>549</v>
      </c>
      <c r="D259" s="628" t="s">
        <v>550</v>
      </c>
      <c r="E259" s="627" t="s">
        <v>538</v>
      </c>
      <c r="F259" s="628" t="s">
        <v>539</v>
      </c>
      <c r="G259" s="627" t="s">
        <v>639</v>
      </c>
      <c r="H259" s="627" t="s">
        <v>1452</v>
      </c>
      <c r="I259" s="627" t="s">
        <v>1029</v>
      </c>
      <c r="J259" s="627" t="s">
        <v>1453</v>
      </c>
      <c r="K259" s="627"/>
      <c r="L259" s="629">
        <v>265.19175400488263</v>
      </c>
      <c r="M259" s="629">
        <v>13</v>
      </c>
      <c r="N259" s="630">
        <v>3447.4928020634743</v>
      </c>
    </row>
    <row r="260" spans="1:14" ht="14.4" customHeight="1" x14ac:dyDescent="0.3">
      <c r="A260" s="625" t="s">
        <v>535</v>
      </c>
      <c r="B260" s="626" t="s">
        <v>537</v>
      </c>
      <c r="C260" s="627" t="s">
        <v>549</v>
      </c>
      <c r="D260" s="628" t="s">
        <v>550</v>
      </c>
      <c r="E260" s="627" t="s">
        <v>538</v>
      </c>
      <c r="F260" s="628" t="s">
        <v>539</v>
      </c>
      <c r="G260" s="627" t="s">
        <v>639</v>
      </c>
      <c r="H260" s="627" t="s">
        <v>1454</v>
      </c>
      <c r="I260" s="627" t="s">
        <v>1029</v>
      </c>
      <c r="J260" s="627" t="s">
        <v>1455</v>
      </c>
      <c r="K260" s="627" t="s">
        <v>1456</v>
      </c>
      <c r="L260" s="629">
        <v>33.909981168024103</v>
      </c>
      <c r="M260" s="629">
        <v>6</v>
      </c>
      <c r="N260" s="630">
        <v>203.45988700814462</v>
      </c>
    </row>
    <row r="261" spans="1:14" ht="14.4" customHeight="1" x14ac:dyDescent="0.3">
      <c r="A261" s="625" t="s">
        <v>535</v>
      </c>
      <c r="B261" s="626" t="s">
        <v>537</v>
      </c>
      <c r="C261" s="627" t="s">
        <v>549</v>
      </c>
      <c r="D261" s="628" t="s">
        <v>550</v>
      </c>
      <c r="E261" s="627" t="s">
        <v>538</v>
      </c>
      <c r="F261" s="628" t="s">
        <v>539</v>
      </c>
      <c r="G261" s="627" t="s">
        <v>639</v>
      </c>
      <c r="H261" s="627" t="s">
        <v>1457</v>
      </c>
      <c r="I261" s="627" t="s">
        <v>1029</v>
      </c>
      <c r="J261" s="627" t="s">
        <v>1458</v>
      </c>
      <c r="K261" s="627"/>
      <c r="L261" s="629">
        <v>160.33000000000001</v>
      </c>
      <c r="M261" s="629">
        <v>2</v>
      </c>
      <c r="N261" s="630">
        <v>320.66000000000003</v>
      </c>
    </row>
    <row r="262" spans="1:14" ht="14.4" customHeight="1" x14ac:dyDescent="0.3">
      <c r="A262" s="625" t="s">
        <v>535</v>
      </c>
      <c r="B262" s="626" t="s">
        <v>537</v>
      </c>
      <c r="C262" s="627" t="s">
        <v>549</v>
      </c>
      <c r="D262" s="628" t="s">
        <v>550</v>
      </c>
      <c r="E262" s="627" t="s">
        <v>538</v>
      </c>
      <c r="F262" s="628" t="s">
        <v>539</v>
      </c>
      <c r="G262" s="627" t="s">
        <v>639</v>
      </c>
      <c r="H262" s="627" t="s">
        <v>1459</v>
      </c>
      <c r="I262" s="627" t="s">
        <v>1460</v>
      </c>
      <c r="J262" s="627" t="s">
        <v>1061</v>
      </c>
      <c r="K262" s="627" t="s">
        <v>1461</v>
      </c>
      <c r="L262" s="629">
        <v>39.545000000000002</v>
      </c>
      <c r="M262" s="629">
        <v>4</v>
      </c>
      <c r="N262" s="630">
        <v>158.18</v>
      </c>
    </row>
    <row r="263" spans="1:14" ht="14.4" customHeight="1" x14ac:dyDescent="0.3">
      <c r="A263" s="625" t="s">
        <v>535</v>
      </c>
      <c r="B263" s="626" t="s">
        <v>537</v>
      </c>
      <c r="C263" s="627" t="s">
        <v>549</v>
      </c>
      <c r="D263" s="628" t="s">
        <v>550</v>
      </c>
      <c r="E263" s="627" t="s">
        <v>538</v>
      </c>
      <c r="F263" s="628" t="s">
        <v>539</v>
      </c>
      <c r="G263" s="627" t="s">
        <v>639</v>
      </c>
      <c r="H263" s="627" t="s">
        <v>1462</v>
      </c>
      <c r="I263" s="627" t="s">
        <v>1462</v>
      </c>
      <c r="J263" s="627" t="s">
        <v>1463</v>
      </c>
      <c r="K263" s="627" t="s">
        <v>1464</v>
      </c>
      <c r="L263" s="629">
        <v>48.14</v>
      </c>
      <c r="M263" s="629">
        <v>2</v>
      </c>
      <c r="N263" s="630">
        <v>96.28</v>
      </c>
    </row>
    <row r="264" spans="1:14" ht="14.4" customHeight="1" x14ac:dyDescent="0.3">
      <c r="A264" s="625" t="s">
        <v>535</v>
      </c>
      <c r="B264" s="626" t="s">
        <v>537</v>
      </c>
      <c r="C264" s="627" t="s">
        <v>549</v>
      </c>
      <c r="D264" s="628" t="s">
        <v>550</v>
      </c>
      <c r="E264" s="627" t="s">
        <v>538</v>
      </c>
      <c r="F264" s="628" t="s">
        <v>539</v>
      </c>
      <c r="G264" s="627" t="s">
        <v>639</v>
      </c>
      <c r="H264" s="627" t="s">
        <v>1465</v>
      </c>
      <c r="I264" s="627" t="s">
        <v>1466</v>
      </c>
      <c r="J264" s="627" t="s">
        <v>1467</v>
      </c>
      <c r="K264" s="627" t="s">
        <v>1468</v>
      </c>
      <c r="L264" s="629">
        <v>56.43</v>
      </c>
      <c r="M264" s="629">
        <v>1</v>
      </c>
      <c r="N264" s="630">
        <v>56.43</v>
      </c>
    </row>
    <row r="265" spans="1:14" ht="14.4" customHeight="1" x14ac:dyDescent="0.3">
      <c r="A265" s="625" t="s">
        <v>535</v>
      </c>
      <c r="B265" s="626" t="s">
        <v>537</v>
      </c>
      <c r="C265" s="627" t="s">
        <v>549</v>
      </c>
      <c r="D265" s="628" t="s">
        <v>550</v>
      </c>
      <c r="E265" s="627" t="s">
        <v>538</v>
      </c>
      <c r="F265" s="628" t="s">
        <v>539</v>
      </c>
      <c r="G265" s="627" t="s">
        <v>639</v>
      </c>
      <c r="H265" s="627" t="s">
        <v>1469</v>
      </c>
      <c r="I265" s="627" t="s">
        <v>1029</v>
      </c>
      <c r="J265" s="627" t="s">
        <v>1470</v>
      </c>
      <c r="K265" s="627"/>
      <c r="L265" s="629">
        <v>103.05984068390876</v>
      </c>
      <c r="M265" s="629">
        <v>104</v>
      </c>
      <c r="N265" s="630">
        <v>10718.223431126511</v>
      </c>
    </row>
    <row r="266" spans="1:14" ht="14.4" customHeight="1" x14ac:dyDescent="0.3">
      <c r="A266" s="625" t="s">
        <v>535</v>
      </c>
      <c r="B266" s="626" t="s">
        <v>537</v>
      </c>
      <c r="C266" s="627" t="s">
        <v>549</v>
      </c>
      <c r="D266" s="628" t="s">
        <v>550</v>
      </c>
      <c r="E266" s="627" t="s">
        <v>538</v>
      </c>
      <c r="F266" s="628" t="s">
        <v>539</v>
      </c>
      <c r="G266" s="627" t="s">
        <v>639</v>
      </c>
      <c r="H266" s="627" t="s">
        <v>1471</v>
      </c>
      <c r="I266" s="627" t="s">
        <v>1472</v>
      </c>
      <c r="J266" s="627" t="s">
        <v>1473</v>
      </c>
      <c r="K266" s="627" t="s">
        <v>1474</v>
      </c>
      <c r="L266" s="629">
        <v>1327.82</v>
      </c>
      <c r="M266" s="629">
        <v>1</v>
      </c>
      <c r="N266" s="630">
        <v>1327.82</v>
      </c>
    </row>
    <row r="267" spans="1:14" ht="14.4" customHeight="1" x14ac:dyDescent="0.3">
      <c r="A267" s="625" t="s">
        <v>535</v>
      </c>
      <c r="B267" s="626" t="s">
        <v>537</v>
      </c>
      <c r="C267" s="627" t="s">
        <v>549</v>
      </c>
      <c r="D267" s="628" t="s">
        <v>550</v>
      </c>
      <c r="E267" s="627" t="s">
        <v>538</v>
      </c>
      <c r="F267" s="628" t="s">
        <v>539</v>
      </c>
      <c r="G267" s="627" t="s">
        <v>639</v>
      </c>
      <c r="H267" s="627" t="s">
        <v>1475</v>
      </c>
      <c r="I267" s="627" t="s">
        <v>1029</v>
      </c>
      <c r="J267" s="627" t="s">
        <v>1476</v>
      </c>
      <c r="K267" s="627"/>
      <c r="L267" s="629">
        <v>75.656547537685512</v>
      </c>
      <c r="M267" s="629">
        <v>6</v>
      </c>
      <c r="N267" s="630">
        <v>453.93928522611304</v>
      </c>
    </row>
    <row r="268" spans="1:14" ht="14.4" customHeight="1" x14ac:dyDescent="0.3">
      <c r="A268" s="625" t="s">
        <v>535</v>
      </c>
      <c r="B268" s="626" t="s">
        <v>537</v>
      </c>
      <c r="C268" s="627" t="s">
        <v>549</v>
      </c>
      <c r="D268" s="628" t="s">
        <v>550</v>
      </c>
      <c r="E268" s="627" t="s">
        <v>538</v>
      </c>
      <c r="F268" s="628" t="s">
        <v>539</v>
      </c>
      <c r="G268" s="627" t="s">
        <v>639</v>
      </c>
      <c r="H268" s="627" t="s">
        <v>1477</v>
      </c>
      <c r="I268" s="627" t="s">
        <v>1478</v>
      </c>
      <c r="J268" s="627" t="s">
        <v>1479</v>
      </c>
      <c r="K268" s="627" t="s">
        <v>1480</v>
      </c>
      <c r="L268" s="629">
        <v>28.029963879405202</v>
      </c>
      <c r="M268" s="629">
        <v>2</v>
      </c>
      <c r="N268" s="630">
        <v>56.059927758810403</v>
      </c>
    </row>
    <row r="269" spans="1:14" ht="14.4" customHeight="1" x14ac:dyDescent="0.3">
      <c r="A269" s="625" t="s">
        <v>535</v>
      </c>
      <c r="B269" s="626" t="s">
        <v>537</v>
      </c>
      <c r="C269" s="627" t="s">
        <v>549</v>
      </c>
      <c r="D269" s="628" t="s">
        <v>550</v>
      </c>
      <c r="E269" s="627" t="s">
        <v>538</v>
      </c>
      <c r="F269" s="628" t="s">
        <v>539</v>
      </c>
      <c r="G269" s="627" t="s">
        <v>639</v>
      </c>
      <c r="H269" s="627" t="s">
        <v>1481</v>
      </c>
      <c r="I269" s="627" t="s">
        <v>1029</v>
      </c>
      <c r="J269" s="627" t="s">
        <v>1482</v>
      </c>
      <c r="K269" s="627" t="s">
        <v>1483</v>
      </c>
      <c r="L269" s="629">
        <v>423.99641025641029</v>
      </c>
      <c r="M269" s="629">
        <v>39</v>
      </c>
      <c r="N269" s="630">
        <v>16535.86</v>
      </c>
    </row>
    <row r="270" spans="1:14" ht="14.4" customHeight="1" x14ac:dyDescent="0.3">
      <c r="A270" s="625" t="s">
        <v>535</v>
      </c>
      <c r="B270" s="626" t="s">
        <v>537</v>
      </c>
      <c r="C270" s="627" t="s">
        <v>549</v>
      </c>
      <c r="D270" s="628" t="s">
        <v>550</v>
      </c>
      <c r="E270" s="627" t="s">
        <v>538</v>
      </c>
      <c r="F270" s="628" t="s">
        <v>539</v>
      </c>
      <c r="G270" s="627" t="s">
        <v>639</v>
      </c>
      <c r="H270" s="627" t="s">
        <v>1484</v>
      </c>
      <c r="I270" s="627" t="s">
        <v>1029</v>
      </c>
      <c r="J270" s="627" t="s">
        <v>1485</v>
      </c>
      <c r="K270" s="627" t="s">
        <v>1486</v>
      </c>
      <c r="L270" s="629">
        <v>13.978116566999907</v>
      </c>
      <c r="M270" s="629">
        <v>5400</v>
      </c>
      <c r="N270" s="630">
        <v>75481.829461799498</v>
      </c>
    </row>
    <row r="271" spans="1:14" ht="14.4" customHeight="1" x14ac:dyDescent="0.3">
      <c r="A271" s="625" t="s">
        <v>535</v>
      </c>
      <c r="B271" s="626" t="s">
        <v>537</v>
      </c>
      <c r="C271" s="627" t="s">
        <v>549</v>
      </c>
      <c r="D271" s="628" t="s">
        <v>550</v>
      </c>
      <c r="E271" s="627" t="s">
        <v>538</v>
      </c>
      <c r="F271" s="628" t="s">
        <v>539</v>
      </c>
      <c r="G271" s="627" t="s">
        <v>639</v>
      </c>
      <c r="H271" s="627" t="s">
        <v>1487</v>
      </c>
      <c r="I271" s="627" t="s">
        <v>1488</v>
      </c>
      <c r="J271" s="627" t="s">
        <v>1489</v>
      </c>
      <c r="K271" s="627" t="s">
        <v>1490</v>
      </c>
      <c r="L271" s="629">
        <v>152.87923015333499</v>
      </c>
      <c r="M271" s="629">
        <v>6</v>
      </c>
      <c r="N271" s="630">
        <v>917.27538092000998</v>
      </c>
    </row>
    <row r="272" spans="1:14" ht="14.4" customHeight="1" x14ac:dyDescent="0.3">
      <c r="A272" s="625" t="s">
        <v>535</v>
      </c>
      <c r="B272" s="626" t="s">
        <v>537</v>
      </c>
      <c r="C272" s="627" t="s">
        <v>549</v>
      </c>
      <c r="D272" s="628" t="s">
        <v>550</v>
      </c>
      <c r="E272" s="627" t="s">
        <v>538</v>
      </c>
      <c r="F272" s="628" t="s">
        <v>539</v>
      </c>
      <c r="G272" s="627" t="s">
        <v>639</v>
      </c>
      <c r="H272" s="627" t="s">
        <v>1491</v>
      </c>
      <c r="I272" s="627" t="s">
        <v>1029</v>
      </c>
      <c r="J272" s="627" t="s">
        <v>1492</v>
      </c>
      <c r="K272" s="627"/>
      <c r="L272" s="629">
        <v>11.6</v>
      </c>
      <c r="M272" s="629">
        <v>1</v>
      </c>
      <c r="N272" s="630">
        <v>11.6</v>
      </c>
    </row>
    <row r="273" spans="1:14" ht="14.4" customHeight="1" x14ac:dyDescent="0.3">
      <c r="A273" s="625" t="s">
        <v>535</v>
      </c>
      <c r="B273" s="626" t="s">
        <v>537</v>
      </c>
      <c r="C273" s="627" t="s">
        <v>549</v>
      </c>
      <c r="D273" s="628" t="s">
        <v>550</v>
      </c>
      <c r="E273" s="627" t="s">
        <v>538</v>
      </c>
      <c r="F273" s="628" t="s">
        <v>539</v>
      </c>
      <c r="G273" s="627" t="s">
        <v>639</v>
      </c>
      <c r="H273" s="627" t="s">
        <v>1493</v>
      </c>
      <c r="I273" s="627" t="s">
        <v>1494</v>
      </c>
      <c r="J273" s="627" t="s">
        <v>1209</v>
      </c>
      <c r="K273" s="627" t="s">
        <v>1495</v>
      </c>
      <c r="L273" s="629">
        <v>493.58750027220998</v>
      </c>
      <c r="M273" s="629">
        <v>1</v>
      </c>
      <c r="N273" s="630">
        <v>493.58750027220998</v>
      </c>
    </row>
    <row r="274" spans="1:14" ht="14.4" customHeight="1" x14ac:dyDescent="0.3">
      <c r="A274" s="625" t="s">
        <v>535</v>
      </c>
      <c r="B274" s="626" t="s">
        <v>537</v>
      </c>
      <c r="C274" s="627" t="s">
        <v>549</v>
      </c>
      <c r="D274" s="628" t="s">
        <v>550</v>
      </c>
      <c r="E274" s="627" t="s">
        <v>538</v>
      </c>
      <c r="F274" s="628" t="s">
        <v>539</v>
      </c>
      <c r="G274" s="627" t="s">
        <v>639</v>
      </c>
      <c r="H274" s="627" t="s">
        <v>1496</v>
      </c>
      <c r="I274" s="627" t="s">
        <v>1497</v>
      </c>
      <c r="J274" s="627" t="s">
        <v>1498</v>
      </c>
      <c r="K274" s="627" t="s">
        <v>1499</v>
      </c>
      <c r="L274" s="629">
        <v>36.014000000000003</v>
      </c>
      <c r="M274" s="629">
        <v>1</v>
      </c>
      <c r="N274" s="630">
        <v>36.014000000000003</v>
      </c>
    </row>
    <row r="275" spans="1:14" ht="14.4" customHeight="1" x14ac:dyDescent="0.3">
      <c r="A275" s="625" t="s">
        <v>535</v>
      </c>
      <c r="B275" s="626" t="s">
        <v>537</v>
      </c>
      <c r="C275" s="627" t="s">
        <v>549</v>
      </c>
      <c r="D275" s="628" t="s">
        <v>550</v>
      </c>
      <c r="E275" s="627" t="s">
        <v>538</v>
      </c>
      <c r="F275" s="628" t="s">
        <v>539</v>
      </c>
      <c r="G275" s="627" t="s">
        <v>639</v>
      </c>
      <c r="H275" s="627" t="s">
        <v>1500</v>
      </c>
      <c r="I275" s="627" t="s">
        <v>1501</v>
      </c>
      <c r="J275" s="627" t="s">
        <v>1502</v>
      </c>
      <c r="K275" s="627" t="s">
        <v>972</v>
      </c>
      <c r="L275" s="629">
        <v>126.57</v>
      </c>
      <c r="M275" s="629">
        <v>1</v>
      </c>
      <c r="N275" s="630">
        <v>126.57</v>
      </c>
    </row>
    <row r="276" spans="1:14" ht="14.4" customHeight="1" x14ac:dyDescent="0.3">
      <c r="A276" s="625" t="s">
        <v>535</v>
      </c>
      <c r="B276" s="626" t="s">
        <v>537</v>
      </c>
      <c r="C276" s="627" t="s">
        <v>549</v>
      </c>
      <c r="D276" s="628" t="s">
        <v>550</v>
      </c>
      <c r="E276" s="627" t="s">
        <v>538</v>
      </c>
      <c r="F276" s="628" t="s">
        <v>539</v>
      </c>
      <c r="G276" s="627" t="s">
        <v>639</v>
      </c>
      <c r="H276" s="627" t="s">
        <v>1503</v>
      </c>
      <c r="I276" s="627" t="s">
        <v>1029</v>
      </c>
      <c r="J276" s="627" t="s">
        <v>1504</v>
      </c>
      <c r="K276" s="627" t="s">
        <v>1505</v>
      </c>
      <c r="L276" s="629">
        <v>81.891499999999994</v>
      </c>
      <c r="M276" s="629">
        <v>2</v>
      </c>
      <c r="N276" s="630">
        <v>163.78299999999999</v>
      </c>
    </row>
    <row r="277" spans="1:14" ht="14.4" customHeight="1" x14ac:dyDescent="0.3">
      <c r="A277" s="625" t="s">
        <v>535</v>
      </c>
      <c r="B277" s="626" t="s">
        <v>537</v>
      </c>
      <c r="C277" s="627" t="s">
        <v>549</v>
      </c>
      <c r="D277" s="628" t="s">
        <v>550</v>
      </c>
      <c r="E277" s="627" t="s">
        <v>538</v>
      </c>
      <c r="F277" s="628" t="s">
        <v>539</v>
      </c>
      <c r="G277" s="627" t="s">
        <v>639</v>
      </c>
      <c r="H277" s="627" t="s">
        <v>1506</v>
      </c>
      <c r="I277" s="627" t="s">
        <v>1029</v>
      </c>
      <c r="J277" s="627" t="s">
        <v>1507</v>
      </c>
      <c r="K277" s="627"/>
      <c r="L277" s="629">
        <v>119.23001268731849</v>
      </c>
      <c r="M277" s="629">
        <v>4</v>
      </c>
      <c r="N277" s="630">
        <v>476.92005074927397</v>
      </c>
    </row>
    <row r="278" spans="1:14" ht="14.4" customHeight="1" x14ac:dyDescent="0.3">
      <c r="A278" s="625" t="s">
        <v>535</v>
      </c>
      <c r="B278" s="626" t="s">
        <v>537</v>
      </c>
      <c r="C278" s="627" t="s">
        <v>549</v>
      </c>
      <c r="D278" s="628" t="s">
        <v>550</v>
      </c>
      <c r="E278" s="627" t="s">
        <v>538</v>
      </c>
      <c r="F278" s="628" t="s">
        <v>539</v>
      </c>
      <c r="G278" s="627" t="s">
        <v>639</v>
      </c>
      <c r="H278" s="627" t="s">
        <v>1508</v>
      </c>
      <c r="I278" s="627" t="s">
        <v>1508</v>
      </c>
      <c r="J278" s="627" t="s">
        <v>1509</v>
      </c>
      <c r="K278" s="627" t="s">
        <v>1510</v>
      </c>
      <c r="L278" s="629">
        <v>1122.8399999999999</v>
      </c>
      <c r="M278" s="629">
        <v>1</v>
      </c>
      <c r="N278" s="630">
        <v>1122.8399999999999</v>
      </c>
    </row>
    <row r="279" spans="1:14" ht="14.4" customHeight="1" x14ac:dyDescent="0.3">
      <c r="A279" s="625" t="s">
        <v>535</v>
      </c>
      <c r="B279" s="626" t="s">
        <v>537</v>
      </c>
      <c r="C279" s="627" t="s">
        <v>549</v>
      </c>
      <c r="D279" s="628" t="s">
        <v>550</v>
      </c>
      <c r="E279" s="627" t="s">
        <v>538</v>
      </c>
      <c r="F279" s="628" t="s">
        <v>539</v>
      </c>
      <c r="G279" s="627" t="s">
        <v>1511</v>
      </c>
      <c r="H279" s="627" t="s">
        <v>1512</v>
      </c>
      <c r="I279" s="627" t="s">
        <v>1512</v>
      </c>
      <c r="J279" s="627" t="s">
        <v>1513</v>
      </c>
      <c r="K279" s="627" t="s">
        <v>1514</v>
      </c>
      <c r="L279" s="629">
        <v>75.458582482087266</v>
      </c>
      <c r="M279" s="629">
        <v>7</v>
      </c>
      <c r="N279" s="630">
        <v>528.21007737461082</v>
      </c>
    </row>
    <row r="280" spans="1:14" ht="14.4" customHeight="1" x14ac:dyDescent="0.3">
      <c r="A280" s="625" t="s">
        <v>535</v>
      </c>
      <c r="B280" s="626" t="s">
        <v>537</v>
      </c>
      <c r="C280" s="627" t="s">
        <v>549</v>
      </c>
      <c r="D280" s="628" t="s">
        <v>550</v>
      </c>
      <c r="E280" s="627" t="s">
        <v>538</v>
      </c>
      <c r="F280" s="628" t="s">
        <v>539</v>
      </c>
      <c r="G280" s="627" t="s">
        <v>1511</v>
      </c>
      <c r="H280" s="627" t="s">
        <v>1515</v>
      </c>
      <c r="I280" s="627" t="s">
        <v>1515</v>
      </c>
      <c r="J280" s="627" t="s">
        <v>1516</v>
      </c>
      <c r="K280" s="627" t="s">
        <v>1517</v>
      </c>
      <c r="L280" s="629">
        <v>79.105814044250408</v>
      </c>
      <c r="M280" s="629">
        <v>12</v>
      </c>
      <c r="N280" s="630">
        <v>949.26976853100496</v>
      </c>
    </row>
    <row r="281" spans="1:14" ht="14.4" customHeight="1" x14ac:dyDescent="0.3">
      <c r="A281" s="625" t="s">
        <v>535</v>
      </c>
      <c r="B281" s="626" t="s">
        <v>537</v>
      </c>
      <c r="C281" s="627" t="s">
        <v>549</v>
      </c>
      <c r="D281" s="628" t="s">
        <v>550</v>
      </c>
      <c r="E281" s="627" t="s">
        <v>538</v>
      </c>
      <c r="F281" s="628" t="s">
        <v>539</v>
      </c>
      <c r="G281" s="627" t="s">
        <v>1511</v>
      </c>
      <c r="H281" s="627" t="s">
        <v>1518</v>
      </c>
      <c r="I281" s="627" t="s">
        <v>1519</v>
      </c>
      <c r="J281" s="627" t="s">
        <v>1520</v>
      </c>
      <c r="K281" s="627" t="s">
        <v>1521</v>
      </c>
      <c r="L281" s="629">
        <v>36.327845800694277</v>
      </c>
      <c r="M281" s="629">
        <v>10</v>
      </c>
      <c r="N281" s="630">
        <v>363.27845800694274</v>
      </c>
    </row>
    <row r="282" spans="1:14" ht="14.4" customHeight="1" x14ac:dyDescent="0.3">
      <c r="A282" s="625" t="s">
        <v>535</v>
      </c>
      <c r="B282" s="626" t="s">
        <v>537</v>
      </c>
      <c r="C282" s="627" t="s">
        <v>549</v>
      </c>
      <c r="D282" s="628" t="s">
        <v>550</v>
      </c>
      <c r="E282" s="627" t="s">
        <v>538</v>
      </c>
      <c r="F282" s="628" t="s">
        <v>539</v>
      </c>
      <c r="G282" s="627" t="s">
        <v>1511</v>
      </c>
      <c r="H282" s="627" t="s">
        <v>1522</v>
      </c>
      <c r="I282" s="627" t="s">
        <v>1523</v>
      </c>
      <c r="J282" s="627" t="s">
        <v>1524</v>
      </c>
      <c r="K282" s="627" t="s">
        <v>1525</v>
      </c>
      <c r="L282" s="629">
        <v>47.315372051967302</v>
      </c>
      <c r="M282" s="629">
        <v>55</v>
      </c>
      <c r="N282" s="630">
        <v>2602.3454628582017</v>
      </c>
    </row>
    <row r="283" spans="1:14" ht="14.4" customHeight="1" x14ac:dyDescent="0.3">
      <c r="A283" s="625" t="s">
        <v>535</v>
      </c>
      <c r="B283" s="626" t="s">
        <v>537</v>
      </c>
      <c r="C283" s="627" t="s">
        <v>549</v>
      </c>
      <c r="D283" s="628" t="s">
        <v>550</v>
      </c>
      <c r="E283" s="627" t="s">
        <v>538</v>
      </c>
      <c r="F283" s="628" t="s">
        <v>539</v>
      </c>
      <c r="G283" s="627" t="s">
        <v>1511</v>
      </c>
      <c r="H283" s="627" t="s">
        <v>1526</v>
      </c>
      <c r="I283" s="627" t="s">
        <v>1527</v>
      </c>
      <c r="J283" s="627" t="s">
        <v>1524</v>
      </c>
      <c r="K283" s="627" t="s">
        <v>1528</v>
      </c>
      <c r="L283" s="629">
        <v>96.206484454657769</v>
      </c>
      <c r="M283" s="629">
        <v>3</v>
      </c>
      <c r="N283" s="630">
        <v>288.61945336397332</v>
      </c>
    </row>
    <row r="284" spans="1:14" ht="14.4" customHeight="1" x14ac:dyDescent="0.3">
      <c r="A284" s="625" t="s">
        <v>535</v>
      </c>
      <c r="B284" s="626" t="s">
        <v>537</v>
      </c>
      <c r="C284" s="627" t="s">
        <v>549</v>
      </c>
      <c r="D284" s="628" t="s">
        <v>550</v>
      </c>
      <c r="E284" s="627" t="s">
        <v>538</v>
      </c>
      <c r="F284" s="628" t="s">
        <v>539</v>
      </c>
      <c r="G284" s="627" t="s">
        <v>1511</v>
      </c>
      <c r="H284" s="627" t="s">
        <v>1529</v>
      </c>
      <c r="I284" s="627" t="s">
        <v>1530</v>
      </c>
      <c r="J284" s="627" t="s">
        <v>1531</v>
      </c>
      <c r="K284" s="627" t="s">
        <v>1532</v>
      </c>
      <c r="L284" s="629">
        <v>208.47</v>
      </c>
      <c r="M284" s="629">
        <v>1</v>
      </c>
      <c r="N284" s="630">
        <v>208.47</v>
      </c>
    </row>
    <row r="285" spans="1:14" ht="14.4" customHeight="1" x14ac:dyDescent="0.3">
      <c r="A285" s="625" t="s">
        <v>535</v>
      </c>
      <c r="B285" s="626" t="s">
        <v>537</v>
      </c>
      <c r="C285" s="627" t="s">
        <v>549</v>
      </c>
      <c r="D285" s="628" t="s">
        <v>550</v>
      </c>
      <c r="E285" s="627" t="s">
        <v>538</v>
      </c>
      <c r="F285" s="628" t="s">
        <v>539</v>
      </c>
      <c r="G285" s="627" t="s">
        <v>1511</v>
      </c>
      <c r="H285" s="627" t="s">
        <v>1533</v>
      </c>
      <c r="I285" s="627" t="s">
        <v>1534</v>
      </c>
      <c r="J285" s="627" t="s">
        <v>1535</v>
      </c>
      <c r="K285" s="627" t="s">
        <v>1536</v>
      </c>
      <c r="L285" s="629">
        <v>135.10983906093401</v>
      </c>
      <c r="M285" s="629">
        <v>5</v>
      </c>
      <c r="N285" s="630">
        <v>675.54919530467009</v>
      </c>
    </row>
    <row r="286" spans="1:14" ht="14.4" customHeight="1" x14ac:dyDescent="0.3">
      <c r="A286" s="625" t="s">
        <v>535</v>
      </c>
      <c r="B286" s="626" t="s">
        <v>537</v>
      </c>
      <c r="C286" s="627" t="s">
        <v>549</v>
      </c>
      <c r="D286" s="628" t="s">
        <v>550</v>
      </c>
      <c r="E286" s="627" t="s">
        <v>538</v>
      </c>
      <c r="F286" s="628" t="s">
        <v>539</v>
      </c>
      <c r="G286" s="627" t="s">
        <v>1511</v>
      </c>
      <c r="H286" s="627" t="s">
        <v>1537</v>
      </c>
      <c r="I286" s="627" t="s">
        <v>1538</v>
      </c>
      <c r="J286" s="627" t="s">
        <v>1539</v>
      </c>
      <c r="K286" s="627" t="s">
        <v>1540</v>
      </c>
      <c r="L286" s="629">
        <v>101.919079957218</v>
      </c>
      <c r="M286" s="629">
        <v>1</v>
      </c>
      <c r="N286" s="630">
        <v>101.919079957218</v>
      </c>
    </row>
    <row r="287" spans="1:14" ht="14.4" customHeight="1" x14ac:dyDescent="0.3">
      <c r="A287" s="625" t="s">
        <v>535</v>
      </c>
      <c r="B287" s="626" t="s">
        <v>537</v>
      </c>
      <c r="C287" s="627" t="s">
        <v>549</v>
      </c>
      <c r="D287" s="628" t="s">
        <v>550</v>
      </c>
      <c r="E287" s="627" t="s">
        <v>538</v>
      </c>
      <c r="F287" s="628" t="s">
        <v>539</v>
      </c>
      <c r="G287" s="627" t="s">
        <v>1511</v>
      </c>
      <c r="H287" s="627" t="s">
        <v>1541</v>
      </c>
      <c r="I287" s="627" t="s">
        <v>1542</v>
      </c>
      <c r="J287" s="627" t="s">
        <v>1543</v>
      </c>
      <c r="K287" s="627" t="s">
        <v>1544</v>
      </c>
      <c r="L287" s="629">
        <v>110.2</v>
      </c>
      <c r="M287" s="629">
        <v>1</v>
      </c>
      <c r="N287" s="630">
        <v>110.2</v>
      </c>
    </row>
    <row r="288" spans="1:14" ht="14.4" customHeight="1" x14ac:dyDescent="0.3">
      <c r="A288" s="625" t="s">
        <v>535</v>
      </c>
      <c r="B288" s="626" t="s">
        <v>537</v>
      </c>
      <c r="C288" s="627" t="s">
        <v>549</v>
      </c>
      <c r="D288" s="628" t="s">
        <v>550</v>
      </c>
      <c r="E288" s="627" t="s">
        <v>538</v>
      </c>
      <c r="F288" s="628" t="s">
        <v>539</v>
      </c>
      <c r="G288" s="627" t="s">
        <v>1511</v>
      </c>
      <c r="H288" s="627" t="s">
        <v>1545</v>
      </c>
      <c r="I288" s="627" t="s">
        <v>1546</v>
      </c>
      <c r="J288" s="627" t="s">
        <v>1547</v>
      </c>
      <c r="K288" s="627" t="s">
        <v>1548</v>
      </c>
      <c r="L288" s="629">
        <v>136.0315985563613</v>
      </c>
      <c r="M288" s="629">
        <v>19</v>
      </c>
      <c r="N288" s="630">
        <v>2584.6003725708647</v>
      </c>
    </row>
    <row r="289" spans="1:14" ht="14.4" customHeight="1" x14ac:dyDescent="0.3">
      <c r="A289" s="625" t="s">
        <v>535</v>
      </c>
      <c r="B289" s="626" t="s">
        <v>537</v>
      </c>
      <c r="C289" s="627" t="s">
        <v>549</v>
      </c>
      <c r="D289" s="628" t="s">
        <v>550</v>
      </c>
      <c r="E289" s="627" t="s">
        <v>538</v>
      </c>
      <c r="F289" s="628" t="s">
        <v>539</v>
      </c>
      <c r="G289" s="627" t="s">
        <v>1511</v>
      </c>
      <c r="H289" s="627" t="s">
        <v>1549</v>
      </c>
      <c r="I289" s="627" t="s">
        <v>1550</v>
      </c>
      <c r="J289" s="627" t="s">
        <v>1547</v>
      </c>
      <c r="K289" s="627" t="s">
        <v>1551</v>
      </c>
      <c r="L289" s="629">
        <v>268.10531424763599</v>
      </c>
      <c r="M289" s="629">
        <v>2</v>
      </c>
      <c r="N289" s="630">
        <v>536.21062849527198</v>
      </c>
    </row>
    <row r="290" spans="1:14" ht="14.4" customHeight="1" x14ac:dyDescent="0.3">
      <c r="A290" s="625" t="s">
        <v>535</v>
      </c>
      <c r="B290" s="626" t="s">
        <v>537</v>
      </c>
      <c r="C290" s="627" t="s">
        <v>549</v>
      </c>
      <c r="D290" s="628" t="s">
        <v>550</v>
      </c>
      <c r="E290" s="627" t="s">
        <v>538</v>
      </c>
      <c r="F290" s="628" t="s">
        <v>539</v>
      </c>
      <c r="G290" s="627" t="s">
        <v>1511</v>
      </c>
      <c r="H290" s="627" t="s">
        <v>1552</v>
      </c>
      <c r="I290" s="627" t="s">
        <v>1553</v>
      </c>
      <c r="J290" s="627" t="s">
        <v>1554</v>
      </c>
      <c r="K290" s="627" t="s">
        <v>1555</v>
      </c>
      <c r="L290" s="629">
        <v>144.5299938392703</v>
      </c>
      <c r="M290" s="629">
        <v>41</v>
      </c>
      <c r="N290" s="630">
        <v>5925.7297474100824</v>
      </c>
    </row>
    <row r="291" spans="1:14" ht="14.4" customHeight="1" x14ac:dyDescent="0.3">
      <c r="A291" s="625" t="s">
        <v>535</v>
      </c>
      <c r="B291" s="626" t="s">
        <v>537</v>
      </c>
      <c r="C291" s="627" t="s">
        <v>549</v>
      </c>
      <c r="D291" s="628" t="s">
        <v>550</v>
      </c>
      <c r="E291" s="627" t="s">
        <v>538</v>
      </c>
      <c r="F291" s="628" t="s">
        <v>539</v>
      </c>
      <c r="G291" s="627" t="s">
        <v>1511</v>
      </c>
      <c r="H291" s="627" t="s">
        <v>1556</v>
      </c>
      <c r="I291" s="627" t="s">
        <v>1557</v>
      </c>
      <c r="J291" s="627" t="s">
        <v>1558</v>
      </c>
      <c r="K291" s="627" t="s">
        <v>1559</v>
      </c>
      <c r="L291" s="629">
        <v>1592.8280864230501</v>
      </c>
      <c r="M291" s="629">
        <v>4</v>
      </c>
      <c r="N291" s="630">
        <v>6371.3123456922003</v>
      </c>
    </row>
    <row r="292" spans="1:14" ht="14.4" customHeight="1" x14ac:dyDescent="0.3">
      <c r="A292" s="625" t="s">
        <v>535</v>
      </c>
      <c r="B292" s="626" t="s">
        <v>537</v>
      </c>
      <c r="C292" s="627" t="s">
        <v>549</v>
      </c>
      <c r="D292" s="628" t="s">
        <v>550</v>
      </c>
      <c r="E292" s="627" t="s">
        <v>538</v>
      </c>
      <c r="F292" s="628" t="s">
        <v>539</v>
      </c>
      <c r="G292" s="627" t="s">
        <v>1511</v>
      </c>
      <c r="H292" s="627" t="s">
        <v>1560</v>
      </c>
      <c r="I292" s="627" t="s">
        <v>1561</v>
      </c>
      <c r="J292" s="627" t="s">
        <v>1562</v>
      </c>
      <c r="K292" s="627" t="s">
        <v>1563</v>
      </c>
      <c r="L292" s="629">
        <v>492.08998486198311</v>
      </c>
      <c r="M292" s="629">
        <v>39</v>
      </c>
      <c r="N292" s="630">
        <v>19191.509409617342</v>
      </c>
    </row>
    <row r="293" spans="1:14" ht="14.4" customHeight="1" x14ac:dyDescent="0.3">
      <c r="A293" s="625" t="s">
        <v>535</v>
      </c>
      <c r="B293" s="626" t="s">
        <v>537</v>
      </c>
      <c r="C293" s="627" t="s">
        <v>549</v>
      </c>
      <c r="D293" s="628" t="s">
        <v>550</v>
      </c>
      <c r="E293" s="627" t="s">
        <v>538</v>
      </c>
      <c r="F293" s="628" t="s">
        <v>539</v>
      </c>
      <c r="G293" s="627" t="s">
        <v>1511</v>
      </c>
      <c r="H293" s="627" t="s">
        <v>1564</v>
      </c>
      <c r="I293" s="627" t="s">
        <v>1565</v>
      </c>
      <c r="J293" s="627" t="s">
        <v>1562</v>
      </c>
      <c r="K293" s="627" t="s">
        <v>1566</v>
      </c>
      <c r="L293" s="629">
        <v>942.6714196666826</v>
      </c>
      <c r="M293" s="629">
        <v>25</v>
      </c>
      <c r="N293" s="630">
        <v>23566.785491667066</v>
      </c>
    </row>
    <row r="294" spans="1:14" ht="14.4" customHeight="1" x14ac:dyDescent="0.3">
      <c r="A294" s="625" t="s">
        <v>535</v>
      </c>
      <c r="B294" s="626" t="s">
        <v>537</v>
      </c>
      <c r="C294" s="627" t="s">
        <v>549</v>
      </c>
      <c r="D294" s="628" t="s">
        <v>550</v>
      </c>
      <c r="E294" s="627" t="s">
        <v>538</v>
      </c>
      <c r="F294" s="628" t="s">
        <v>539</v>
      </c>
      <c r="G294" s="627" t="s">
        <v>1511</v>
      </c>
      <c r="H294" s="627" t="s">
        <v>1567</v>
      </c>
      <c r="I294" s="627" t="s">
        <v>1568</v>
      </c>
      <c r="J294" s="627" t="s">
        <v>1562</v>
      </c>
      <c r="K294" s="627" t="s">
        <v>1569</v>
      </c>
      <c r="L294" s="629">
        <v>1098.39485216655</v>
      </c>
      <c r="M294" s="629">
        <v>4</v>
      </c>
      <c r="N294" s="630">
        <v>4393.5794086661999</v>
      </c>
    </row>
    <row r="295" spans="1:14" ht="14.4" customHeight="1" x14ac:dyDescent="0.3">
      <c r="A295" s="625" t="s">
        <v>535</v>
      </c>
      <c r="B295" s="626" t="s">
        <v>537</v>
      </c>
      <c r="C295" s="627" t="s">
        <v>549</v>
      </c>
      <c r="D295" s="628" t="s">
        <v>550</v>
      </c>
      <c r="E295" s="627" t="s">
        <v>538</v>
      </c>
      <c r="F295" s="628" t="s">
        <v>539</v>
      </c>
      <c r="G295" s="627" t="s">
        <v>1511</v>
      </c>
      <c r="H295" s="627" t="s">
        <v>1570</v>
      </c>
      <c r="I295" s="627" t="s">
        <v>1571</v>
      </c>
      <c r="J295" s="627" t="s">
        <v>1572</v>
      </c>
      <c r="K295" s="627" t="s">
        <v>1214</v>
      </c>
      <c r="L295" s="629">
        <v>49.8</v>
      </c>
      <c r="M295" s="629">
        <v>2</v>
      </c>
      <c r="N295" s="630">
        <v>99.6</v>
      </c>
    </row>
    <row r="296" spans="1:14" ht="14.4" customHeight="1" x14ac:dyDescent="0.3">
      <c r="A296" s="625" t="s">
        <v>535</v>
      </c>
      <c r="B296" s="626" t="s">
        <v>537</v>
      </c>
      <c r="C296" s="627" t="s">
        <v>549</v>
      </c>
      <c r="D296" s="628" t="s">
        <v>550</v>
      </c>
      <c r="E296" s="627" t="s">
        <v>538</v>
      </c>
      <c r="F296" s="628" t="s">
        <v>539</v>
      </c>
      <c r="G296" s="627" t="s">
        <v>1511</v>
      </c>
      <c r="H296" s="627" t="s">
        <v>1573</v>
      </c>
      <c r="I296" s="627" t="s">
        <v>1574</v>
      </c>
      <c r="J296" s="627" t="s">
        <v>1575</v>
      </c>
      <c r="K296" s="627" t="s">
        <v>604</v>
      </c>
      <c r="L296" s="629">
        <v>43.433088921468062</v>
      </c>
      <c r="M296" s="629">
        <v>38</v>
      </c>
      <c r="N296" s="630">
        <v>1650.4573790157863</v>
      </c>
    </row>
    <row r="297" spans="1:14" ht="14.4" customHeight="1" x14ac:dyDescent="0.3">
      <c r="A297" s="625" t="s">
        <v>535</v>
      </c>
      <c r="B297" s="626" t="s">
        <v>537</v>
      </c>
      <c r="C297" s="627" t="s">
        <v>549</v>
      </c>
      <c r="D297" s="628" t="s">
        <v>550</v>
      </c>
      <c r="E297" s="627" t="s">
        <v>538</v>
      </c>
      <c r="F297" s="628" t="s">
        <v>539</v>
      </c>
      <c r="G297" s="627" t="s">
        <v>1511</v>
      </c>
      <c r="H297" s="627" t="s">
        <v>1576</v>
      </c>
      <c r="I297" s="627" t="s">
        <v>1577</v>
      </c>
      <c r="J297" s="627" t="s">
        <v>1578</v>
      </c>
      <c r="K297" s="627" t="s">
        <v>597</v>
      </c>
      <c r="L297" s="629">
        <v>145.24834617632033</v>
      </c>
      <c r="M297" s="629">
        <v>6</v>
      </c>
      <c r="N297" s="630">
        <v>871.49007705792201</v>
      </c>
    </row>
    <row r="298" spans="1:14" ht="14.4" customHeight="1" x14ac:dyDescent="0.3">
      <c r="A298" s="625" t="s">
        <v>535</v>
      </c>
      <c r="B298" s="626" t="s">
        <v>537</v>
      </c>
      <c r="C298" s="627" t="s">
        <v>549</v>
      </c>
      <c r="D298" s="628" t="s">
        <v>550</v>
      </c>
      <c r="E298" s="627" t="s">
        <v>538</v>
      </c>
      <c r="F298" s="628" t="s">
        <v>539</v>
      </c>
      <c r="G298" s="627" t="s">
        <v>1511</v>
      </c>
      <c r="H298" s="627" t="s">
        <v>1579</v>
      </c>
      <c r="I298" s="627" t="s">
        <v>1580</v>
      </c>
      <c r="J298" s="627" t="s">
        <v>1581</v>
      </c>
      <c r="K298" s="627" t="s">
        <v>1582</v>
      </c>
      <c r="L298" s="629">
        <v>79.83</v>
      </c>
      <c r="M298" s="629">
        <v>4</v>
      </c>
      <c r="N298" s="630">
        <v>319.32</v>
      </c>
    </row>
    <row r="299" spans="1:14" ht="14.4" customHeight="1" x14ac:dyDescent="0.3">
      <c r="A299" s="625" t="s">
        <v>535</v>
      </c>
      <c r="B299" s="626" t="s">
        <v>537</v>
      </c>
      <c r="C299" s="627" t="s">
        <v>549</v>
      </c>
      <c r="D299" s="628" t="s">
        <v>550</v>
      </c>
      <c r="E299" s="627" t="s">
        <v>538</v>
      </c>
      <c r="F299" s="628" t="s">
        <v>539</v>
      </c>
      <c r="G299" s="627" t="s">
        <v>1511</v>
      </c>
      <c r="H299" s="627" t="s">
        <v>1583</v>
      </c>
      <c r="I299" s="627" t="s">
        <v>1584</v>
      </c>
      <c r="J299" s="627" t="s">
        <v>1547</v>
      </c>
      <c r="K299" s="627" t="s">
        <v>1585</v>
      </c>
      <c r="L299" s="629">
        <v>71.390228418762476</v>
      </c>
      <c r="M299" s="629">
        <v>6</v>
      </c>
      <c r="N299" s="630">
        <v>428.34137051257483</v>
      </c>
    </row>
    <row r="300" spans="1:14" ht="14.4" customHeight="1" x14ac:dyDescent="0.3">
      <c r="A300" s="625" t="s">
        <v>535</v>
      </c>
      <c r="B300" s="626" t="s">
        <v>537</v>
      </c>
      <c r="C300" s="627" t="s">
        <v>549</v>
      </c>
      <c r="D300" s="628" t="s">
        <v>550</v>
      </c>
      <c r="E300" s="627" t="s">
        <v>538</v>
      </c>
      <c r="F300" s="628" t="s">
        <v>539</v>
      </c>
      <c r="G300" s="627" t="s">
        <v>1511</v>
      </c>
      <c r="H300" s="627" t="s">
        <v>1586</v>
      </c>
      <c r="I300" s="627" t="s">
        <v>1587</v>
      </c>
      <c r="J300" s="627" t="s">
        <v>1588</v>
      </c>
      <c r="K300" s="627" t="s">
        <v>1589</v>
      </c>
      <c r="L300" s="629">
        <v>76.564999999999998</v>
      </c>
      <c r="M300" s="629">
        <v>4</v>
      </c>
      <c r="N300" s="630">
        <v>306.26</v>
      </c>
    </row>
    <row r="301" spans="1:14" ht="14.4" customHeight="1" x14ac:dyDescent="0.3">
      <c r="A301" s="625" t="s">
        <v>535</v>
      </c>
      <c r="B301" s="626" t="s">
        <v>537</v>
      </c>
      <c r="C301" s="627" t="s">
        <v>549</v>
      </c>
      <c r="D301" s="628" t="s">
        <v>550</v>
      </c>
      <c r="E301" s="627" t="s">
        <v>538</v>
      </c>
      <c r="F301" s="628" t="s">
        <v>539</v>
      </c>
      <c r="G301" s="627" t="s">
        <v>1511</v>
      </c>
      <c r="H301" s="627" t="s">
        <v>1590</v>
      </c>
      <c r="I301" s="627" t="s">
        <v>1591</v>
      </c>
      <c r="J301" s="627" t="s">
        <v>1592</v>
      </c>
      <c r="K301" s="627" t="s">
        <v>1593</v>
      </c>
      <c r="L301" s="629">
        <v>103.869978406474</v>
      </c>
      <c r="M301" s="629">
        <v>11</v>
      </c>
      <c r="N301" s="630">
        <v>1142.5697624712141</v>
      </c>
    </row>
    <row r="302" spans="1:14" ht="14.4" customHeight="1" x14ac:dyDescent="0.3">
      <c r="A302" s="625" t="s">
        <v>535</v>
      </c>
      <c r="B302" s="626" t="s">
        <v>537</v>
      </c>
      <c r="C302" s="627" t="s">
        <v>549</v>
      </c>
      <c r="D302" s="628" t="s">
        <v>550</v>
      </c>
      <c r="E302" s="627" t="s">
        <v>538</v>
      </c>
      <c r="F302" s="628" t="s">
        <v>539</v>
      </c>
      <c r="G302" s="627" t="s">
        <v>1511</v>
      </c>
      <c r="H302" s="627" t="s">
        <v>1594</v>
      </c>
      <c r="I302" s="627" t="s">
        <v>1595</v>
      </c>
      <c r="J302" s="627" t="s">
        <v>1596</v>
      </c>
      <c r="K302" s="627" t="s">
        <v>1597</v>
      </c>
      <c r="L302" s="629">
        <v>85.608008806250268</v>
      </c>
      <c r="M302" s="629">
        <v>25</v>
      </c>
      <c r="N302" s="630">
        <v>2140.2002201562568</v>
      </c>
    </row>
    <row r="303" spans="1:14" ht="14.4" customHeight="1" x14ac:dyDescent="0.3">
      <c r="A303" s="625" t="s">
        <v>535</v>
      </c>
      <c r="B303" s="626" t="s">
        <v>537</v>
      </c>
      <c r="C303" s="627" t="s">
        <v>549</v>
      </c>
      <c r="D303" s="628" t="s">
        <v>550</v>
      </c>
      <c r="E303" s="627" t="s">
        <v>538</v>
      </c>
      <c r="F303" s="628" t="s">
        <v>539</v>
      </c>
      <c r="G303" s="627" t="s">
        <v>1511</v>
      </c>
      <c r="H303" s="627" t="s">
        <v>1598</v>
      </c>
      <c r="I303" s="627" t="s">
        <v>1599</v>
      </c>
      <c r="J303" s="627" t="s">
        <v>1600</v>
      </c>
      <c r="K303" s="627" t="s">
        <v>1601</v>
      </c>
      <c r="L303" s="629">
        <v>1455.7872499215828</v>
      </c>
      <c r="M303" s="629">
        <v>27</v>
      </c>
      <c r="N303" s="630">
        <v>39306.255747882737</v>
      </c>
    </row>
    <row r="304" spans="1:14" ht="14.4" customHeight="1" x14ac:dyDescent="0.3">
      <c r="A304" s="625" t="s">
        <v>535</v>
      </c>
      <c r="B304" s="626" t="s">
        <v>537</v>
      </c>
      <c r="C304" s="627" t="s">
        <v>549</v>
      </c>
      <c r="D304" s="628" t="s">
        <v>550</v>
      </c>
      <c r="E304" s="627" t="s">
        <v>538</v>
      </c>
      <c r="F304" s="628" t="s">
        <v>539</v>
      </c>
      <c r="G304" s="627" t="s">
        <v>1511</v>
      </c>
      <c r="H304" s="627" t="s">
        <v>1602</v>
      </c>
      <c r="I304" s="627" t="s">
        <v>1603</v>
      </c>
      <c r="J304" s="627" t="s">
        <v>1600</v>
      </c>
      <c r="K304" s="627" t="s">
        <v>1604</v>
      </c>
      <c r="L304" s="629">
        <v>1964.0011417935748</v>
      </c>
      <c r="M304" s="629">
        <v>13</v>
      </c>
      <c r="N304" s="630">
        <v>25532.014843316472</v>
      </c>
    </row>
    <row r="305" spans="1:14" ht="14.4" customHeight="1" x14ac:dyDescent="0.3">
      <c r="A305" s="625" t="s">
        <v>535</v>
      </c>
      <c r="B305" s="626" t="s">
        <v>537</v>
      </c>
      <c r="C305" s="627" t="s">
        <v>549</v>
      </c>
      <c r="D305" s="628" t="s">
        <v>550</v>
      </c>
      <c r="E305" s="627" t="s">
        <v>538</v>
      </c>
      <c r="F305" s="628" t="s">
        <v>539</v>
      </c>
      <c r="G305" s="627" t="s">
        <v>1511</v>
      </c>
      <c r="H305" s="627" t="s">
        <v>1605</v>
      </c>
      <c r="I305" s="627" t="s">
        <v>1606</v>
      </c>
      <c r="J305" s="627" t="s">
        <v>1600</v>
      </c>
      <c r="K305" s="627" t="s">
        <v>1607</v>
      </c>
      <c r="L305" s="629">
        <v>2476.2658872425022</v>
      </c>
      <c r="M305" s="629">
        <v>6</v>
      </c>
      <c r="N305" s="630">
        <v>14857.595323455014</v>
      </c>
    </row>
    <row r="306" spans="1:14" ht="14.4" customHeight="1" x14ac:dyDescent="0.3">
      <c r="A306" s="625" t="s">
        <v>535</v>
      </c>
      <c r="B306" s="626" t="s">
        <v>537</v>
      </c>
      <c r="C306" s="627" t="s">
        <v>549</v>
      </c>
      <c r="D306" s="628" t="s">
        <v>550</v>
      </c>
      <c r="E306" s="627" t="s">
        <v>538</v>
      </c>
      <c r="F306" s="628" t="s">
        <v>539</v>
      </c>
      <c r="G306" s="627" t="s">
        <v>1511</v>
      </c>
      <c r="H306" s="627" t="s">
        <v>1608</v>
      </c>
      <c r="I306" s="627" t="s">
        <v>1609</v>
      </c>
      <c r="J306" s="627" t="s">
        <v>1610</v>
      </c>
      <c r="K306" s="627" t="s">
        <v>1611</v>
      </c>
      <c r="L306" s="629">
        <v>108.970000530284</v>
      </c>
      <c r="M306" s="629">
        <v>4</v>
      </c>
      <c r="N306" s="630">
        <v>435.88000212113599</v>
      </c>
    </row>
    <row r="307" spans="1:14" ht="14.4" customHeight="1" x14ac:dyDescent="0.3">
      <c r="A307" s="625" t="s">
        <v>535</v>
      </c>
      <c r="B307" s="626" t="s">
        <v>537</v>
      </c>
      <c r="C307" s="627" t="s">
        <v>549</v>
      </c>
      <c r="D307" s="628" t="s">
        <v>550</v>
      </c>
      <c r="E307" s="627" t="s">
        <v>538</v>
      </c>
      <c r="F307" s="628" t="s">
        <v>539</v>
      </c>
      <c r="G307" s="627" t="s">
        <v>1511</v>
      </c>
      <c r="H307" s="627" t="s">
        <v>1612</v>
      </c>
      <c r="I307" s="627" t="s">
        <v>1612</v>
      </c>
      <c r="J307" s="627" t="s">
        <v>1613</v>
      </c>
      <c r="K307" s="627" t="s">
        <v>1614</v>
      </c>
      <c r="L307" s="629">
        <v>65.23</v>
      </c>
      <c r="M307" s="629">
        <v>2</v>
      </c>
      <c r="N307" s="630">
        <v>130.46</v>
      </c>
    </row>
    <row r="308" spans="1:14" ht="14.4" customHeight="1" x14ac:dyDescent="0.3">
      <c r="A308" s="625" t="s">
        <v>535</v>
      </c>
      <c r="B308" s="626" t="s">
        <v>537</v>
      </c>
      <c r="C308" s="627" t="s">
        <v>549</v>
      </c>
      <c r="D308" s="628" t="s">
        <v>550</v>
      </c>
      <c r="E308" s="627" t="s">
        <v>538</v>
      </c>
      <c r="F308" s="628" t="s">
        <v>539</v>
      </c>
      <c r="G308" s="627" t="s">
        <v>1511</v>
      </c>
      <c r="H308" s="627" t="s">
        <v>1615</v>
      </c>
      <c r="I308" s="627" t="s">
        <v>1616</v>
      </c>
      <c r="J308" s="627" t="s">
        <v>1617</v>
      </c>
      <c r="K308" s="627" t="s">
        <v>1618</v>
      </c>
      <c r="L308" s="629">
        <v>337.14943291021399</v>
      </c>
      <c r="M308" s="629">
        <v>1</v>
      </c>
      <c r="N308" s="630">
        <v>337.14943291021399</v>
      </c>
    </row>
    <row r="309" spans="1:14" ht="14.4" customHeight="1" x14ac:dyDescent="0.3">
      <c r="A309" s="625" t="s">
        <v>535</v>
      </c>
      <c r="B309" s="626" t="s">
        <v>537</v>
      </c>
      <c r="C309" s="627" t="s">
        <v>549</v>
      </c>
      <c r="D309" s="628" t="s">
        <v>550</v>
      </c>
      <c r="E309" s="627" t="s">
        <v>538</v>
      </c>
      <c r="F309" s="628" t="s">
        <v>539</v>
      </c>
      <c r="G309" s="627" t="s">
        <v>1511</v>
      </c>
      <c r="H309" s="627" t="s">
        <v>1619</v>
      </c>
      <c r="I309" s="627" t="s">
        <v>1620</v>
      </c>
      <c r="J309" s="627" t="s">
        <v>1621</v>
      </c>
      <c r="K309" s="627" t="s">
        <v>738</v>
      </c>
      <c r="L309" s="629">
        <v>43.134626251958672</v>
      </c>
      <c r="M309" s="629">
        <v>21</v>
      </c>
      <c r="N309" s="630">
        <v>905.82715129113217</v>
      </c>
    </row>
    <row r="310" spans="1:14" ht="14.4" customHeight="1" x14ac:dyDescent="0.3">
      <c r="A310" s="625" t="s">
        <v>535</v>
      </c>
      <c r="B310" s="626" t="s">
        <v>537</v>
      </c>
      <c r="C310" s="627" t="s">
        <v>549</v>
      </c>
      <c r="D310" s="628" t="s">
        <v>550</v>
      </c>
      <c r="E310" s="627" t="s">
        <v>538</v>
      </c>
      <c r="F310" s="628" t="s">
        <v>539</v>
      </c>
      <c r="G310" s="627" t="s">
        <v>1511</v>
      </c>
      <c r="H310" s="627" t="s">
        <v>1622</v>
      </c>
      <c r="I310" s="627" t="s">
        <v>1622</v>
      </c>
      <c r="J310" s="627" t="s">
        <v>1623</v>
      </c>
      <c r="K310" s="627" t="s">
        <v>1624</v>
      </c>
      <c r="L310" s="629">
        <v>80.11</v>
      </c>
      <c r="M310" s="629">
        <v>1</v>
      </c>
      <c r="N310" s="630">
        <v>80.11</v>
      </c>
    </row>
    <row r="311" spans="1:14" ht="14.4" customHeight="1" x14ac:dyDescent="0.3">
      <c r="A311" s="625" t="s">
        <v>535</v>
      </c>
      <c r="B311" s="626" t="s">
        <v>537</v>
      </c>
      <c r="C311" s="627" t="s">
        <v>549</v>
      </c>
      <c r="D311" s="628" t="s">
        <v>550</v>
      </c>
      <c r="E311" s="627" t="s">
        <v>538</v>
      </c>
      <c r="F311" s="628" t="s">
        <v>539</v>
      </c>
      <c r="G311" s="627" t="s">
        <v>1511</v>
      </c>
      <c r="H311" s="627" t="s">
        <v>1625</v>
      </c>
      <c r="I311" s="627" t="s">
        <v>1626</v>
      </c>
      <c r="J311" s="627" t="s">
        <v>1627</v>
      </c>
      <c r="K311" s="627" t="s">
        <v>1628</v>
      </c>
      <c r="L311" s="629">
        <v>185.69897358429242</v>
      </c>
      <c r="M311" s="629">
        <v>14</v>
      </c>
      <c r="N311" s="630">
        <v>2599.7856301800939</v>
      </c>
    </row>
    <row r="312" spans="1:14" ht="14.4" customHeight="1" x14ac:dyDescent="0.3">
      <c r="A312" s="625" t="s">
        <v>535</v>
      </c>
      <c r="B312" s="626" t="s">
        <v>537</v>
      </c>
      <c r="C312" s="627" t="s">
        <v>549</v>
      </c>
      <c r="D312" s="628" t="s">
        <v>550</v>
      </c>
      <c r="E312" s="627" t="s">
        <v>538</v>
      </c>
      <c r="F312" s="628" t="s">
        <v>539</v>
      </c>
      <c r="G312" s="627" t="s">
        <v>1511</v>
      </c>
      <c r="H312" s="627" t="s">
        <v>1629</v>
      </c>
      <c r="I312" s="627" t="s">
        <v>1630</v>
      </c>
      <c r="J312" s="627" t="s">
        <v>1631</v>
      </c>
      <c r="K312" s="627" t="s">
        <v>1632</v>
      </c>
      <c r="L312" s="629">
        <v>144.57493253799447</v>
      </c>
      <c r="M312" s="629">
        <v>10</v>
      </c>
      <c r="N312" s="630">
        <v>1445.7493253799448</v>
      </c>
    </row>
    <row r="313" spans="1:14" ht="14.4" customHeight="1" x14ac:dyDescent="0.3">
      <c r="A313" s="625" t="s">
        <v>535</v>
      </c>
      <c r="B313" s="626" t="s">
        <v>537</v>
      </c>
      <c r="C313" s="627" t="s">
        <v>549</v>
      </c>
      <c r="D313" s="628" t="s">
        <v>550</v>
      </c>
      <c r="E313" s="627" t="s">
        <v>538</v>
      </c>
      <c r="F313" s="628" t="s">
        <v>539</v>
      </c>
      <c r="G313" s="627" t="s">
        <v>1511</v>
      </c>
      <c r="H313" s="627" t="s">
        <v>1633</v>
      </c>
      <c r="I313" s="627" t="s">
        <v>1634</v>
      </c>
      <c r="J313" s="627" t="s">
        <v>1635</v>
      </c>
      <c r="K313" s="627" t="s">
        <v>1636</v>
      </c>
      <c r="L313" s="629">
        <v>102.55</v>
      </c>
      <c r="M313" s="629">
        <v>1</v>
      </c>
      <c r="N313" s="630">
        <v>102.55</v>
      </c>
    </row>
    <row r="314" spans="1:14" ht="14.4" customHeight="1" x14ac:dyDescent="0.3">
      <c r="A314" s="625" t="s">
        <v>535</v>
      </c>
      <c r="B314" s="626" t="s">
        <v>537</v>
      </c>
      <c r="C314" s="627" t="s">
        <v>549</v>
      </c>
      <c r="D314" s="628" t="s">
        <v>550</v>
      </c>
      <c r="E314" s="627" t="s">
        <v>538</v>
      </c>
      <c r="F314" s="628" t="s">
        <v>539</v>
      </c>
      <c r="G314" s="627" t="s">
        <v>1511</v>
      </c>
      <c r="H314" s="627" t="s">
        <v>1637</v>
      </c>
      <c r="I314" s="627" t="s">
        <v>1638</v>
      </c>
      <c r="J314" s="627" t="s">
        <v>1639</v>
      </c>
      <c r="K314" s="627" t="s">
        <v>593</v>
      </c>
      <c r="L314" s="629">
        <v>84.631002020008196</v>
      </c>
      <c r="M314" s="629">
        <v>2</v>
      </c>
      <c r="N314" s="630">
        <v>169.26200404001639</v>
      </c>
    </row>
    <row r="315" spans="1:14" ht="14.4" customHeight="1" x14ac:dyDescent="0.3">
      <c r="A315" s="625" t="s">
        <v>535</v>
      </c>
      <c r="B315" s="626" t="s">
        <v>537</v>
      </c>
      <c r="C315" s="627" t="s">
        <v>549</v>
      </c>
      <c r="D315" s="628" t="s">
        <v>550</v>
      </c>
      <c r="E315" s="627" t="s">
        <v>538</v>
      </c>
      <c r="F315" s="628" t="s">
        <v>539</v>
      </c>
      <c r="G315" s="627" t="s">
        <v>1511</v>
      </c>
      <c r="H315" s="627" t="s">
        <v>1640</v>
      </c>
      <c r="I315" s="627" t="s">
        <v>1641</v>
      </c>
      <c r="J315" s="627" t="s">
        <v>1642</v>
      </c>
      <c r="K315" s="627" t="s">
        <v>1643</v>
      </c>
      <c r="L315" s="629">
        <v>115.08335433489333</v>
      </c>
      <c r="M315" s="629">
        <v>3</v>
      </c>
      <c r="N315" s="630">
        <v>345.25006300467999</v>
      </c>
    </row>
    <row r="316" spans="1:14" ht="14.4" customHeight="1" x14ac:dyDescent="0.3">
      <c r="A316" s="625" t="s">
        <v>535</v>
      </c>
      <c r="B316" s="626" t="s">
        <v>537</v>
      </c>
      <c r="C316" s="627" t="s">
        <v>549</v>
      </c>
      <c r="D316" s="628" t="s">
        <v>550</v>
      </c>
      <c r="E316" s="627" t="s">
        <v>538</v>
      </c>
      <c r="F316" s="628" t="s">
        <v>539</v>
      </c>
      <c r="G316" s="627" t="s">
        <v>1511</v>
      </c>
      <c r="H316" s="627" t="s">
        <v>1644</v>
      </c>
      <c r="I316" s="627" t="s">
        <v>1645</v>
      </c>
      <c r="J316" s="627" t="s">
        <v>1524</v>
      </c>
      <c r="K316" s="627" t="s">
        <v>1646</v>
      </c>
      <c r="L316" s="629">
        <v>135.76081170728722</v>
      </c>
      <c r="M316" s="629">
        <v>184</v>
      </c>
      <c r="N316" s="630">
        <v>24979.989354140846</v>
      </c>
    </row>
    <row r="317" spans="1:14" ht="14.4" customHeight="1" x14ac:dyDescent="0.3">
      <c r="A317" s="625" t="s">
        <v>535</v>
      </c>
      <c r="B317" s="626" t="s">
        <v>537</v>
      </c>
      <c r="C317" s="627" t="s">
        <v>549</v>
      </c>
      <c r="D317" s="628" t="s">
        <v>550</v>
      </c>
      <c r="E317" s="627" t="s">
        <v>538</v>
      </c>
      <c r="F317" s="628" t="s">
        <v>539</v>
      </c>
      <c r="G317" s="627" t="s">
        <v>1511</v>
      </c>
      <c r="H317" s="627" t="s">
        <v>1647</v>
      </c>
      <c r="I317" s="627" t="s">
        <v>1648</v>
      </c>
      <c r="J317" s="627" t="s">
        <v>1649</v>
      </c>
      <c r="K317" s="627" t="s">
        <v>601</v>
      </c>
      <c r="L317" s="629">
        <v>278.37</v>
      </c>
      <c r="M317" s="629">
        <v>1</v>
      </c>
      <c r="N317" s="630">
        <v>278.37</v>
      </c>
    </row>
    <row r="318" spans="1:14" ht="14.4" customHeight="1" x14ac:dyDescent="0.3">
      <c r="A318" s="625" t="s">
        <v>535</v>
      </c>
      <c r="B318" s="626" t="s">
        <v>537</v>
      </c>
      <c r="C318" s="627" t="s">
        <v>549</v>
      </c>
      <c r="D318" s="628" t="s">
        <v>550</v>
      </c>
      <c r="E318" s="627" t="s">
        <v>538</v>
      </c>
      <c r="F318" s="628" t="s">
        <v>539</v>
      </c>
      <c r="G318" s="627" t="s">
        <v>1511</v>
      </c>
      <c r="H318" s="627" t="s">
        <v>1650</v>
      </c>
      <c r="I318" s="627" t="s">
        <v>1651</v>
      </c>
      <c r="J318" s="627" t="s">
        <v>1652</v>
      </c>
      <c r="K318" s="627" t="s">
        <v>1653</v>
      </c>
      <c r="L318" s="629">
        <v>42.692492929217295</v>
      </c>
      <c r="M318" s="629">
        <v>4</v>
      </c>
      <c r="N318" s="630">
        <v>170.76997171686918</v>
      </c>
    </row>
    <row r="319" spans="1:14" ht="14.4" customHeight="1" x14ac:dyDescent="0.3">
      <c r="A319" s="625" t="s">
        <v>535</v>
      </c>
      <c r="B319" s="626" t="s">
        <v>537</v>
      </c>
      <c r="C319" s="627" t="s">
        <v>549</v>
      </c>
      <c r="D319" s="628" t="s">
        <v>550</v>
      </c>
      <c r="E319" s="627" t="s">
        <v>538</v>
      </c>
      <c r="F319" s="628" t="s">
        <v>539</v>
      </c>
      <c r="G319" s="627" t="s">
        <v>1511</v>
      </c>
      <c r="H319" s="627" t="s">
        <v>1654</v>
      </c>
      <c r="I319" s="627" t="s">
        <v>1655</v>
      </c>
      <c r="J319" s="627" t="s">
        <v>1656</v>
      </c>
      <c r="K319" s="627" t="s">
        <v>1657</v>
      </c>
      <c r="L319" s="629">
        <v>23.9449911031843</v>
      </c>
      <c r="M319" s="629">
        <v>2</v>
      </c>
      <c r="N319" s="630">
        <v>47.8899822063686</v>
      </c>
    </row>
    <row r="320" spans="1:14" ht="14.4" customHeight="1" x14ac:dyDescent="0.3">
      <c r="A320" s="625" t="s">
        <v>535</v>
      </c>
      <c r="B320" s="626" t="s">
        <v>537</v>
      </c>
      <c r="C320" s="627" t="s">
        <v>549</v>
      </c>
      <c r="D320" s="628" t="s">
        <v>550</v>
      </c>
      <c r="E320" s="627" t="s">
        <v>538</v>
      </c>
      <c r="F320" s="628" t="s">
        <v>539</v>
      </c>
      <c r="G320" s="627" t="s">
        <v>1511</v>
      </c>
      <c r="H320" s="627" t="s">
        <v>1658</v>
      </c>
      <c r="I320" s="627" t="s">
        <v>1659</v>
      </c>
      <c r="J320" s="627" t="s">
        <v>1660</v>
      </c>
      <c r="K320" s="627" t="s">
        <v>1661</v>
      </c>
      <c r="L320" s="629">
        <v>149.709970250753</v>
      </c>
      <c r="M320" s="629">
        <v>1</v>
      </c>
      <c r="N320" s="630">
        <v>149.709970250753</v>
      </c>
    </row>
    <row r="321" spans="1:14" ht="14.4" customHeight="1" x14ac:dyDescent="0.3">
      <c r="A321" s="625" t="s">
        <v>535</v>
      </c>
      <c r="B321" s="626" t="s">
        <v>537</v>
      </c>
      <c r="C321" s="627" t="s">
        <v>549</v>
      </c>
      <c r="D321" s="628" t="s">
        <v>550</v>
      </c>
      <c r="E321" s="627" t="s">
        <v>538</v>
      </c>
      <c r="F321" s="628" t="s">
        <v>539</v>
      </c>
      <c r="G321" s="627" t="s">
        <v>1511</v>
      </c>
      <c r="H321" s="627" t="s">
        <v>1662</v>
      </c>
      <c r="I321" s="627" t="s">
        <v>1663</v>
      </c>
      <c r="J321" s="627" t="s">
        <v>1660</v>
      </c>
      <c r="K321" s="627" t="s">
        <v>585</v>
      </c>
      <c r="L321" s="629">
        <v>45.772366333545421</v>
      </c>
      <c r="M321" s="629">
        <v>4</v>
      </c>
      <c r="N321" s="630">
        <v>183.08946533418168</v>
      </c>
    </row>
    <row r="322" spans="1:14" ht="14.4" customHeight="1" x14ac:dyDescent="0.3">
      <c r="A322" s="625" t="s">
        <v>535</v>
      </c>
      <c r="B322" s="626" t="s">
        <v>537</v>
      </c>
      <c r="C322" s="627" t="s">
        <v>549</v>
      </c>
      <c r="D322" s="628" t="s">
        <v>550</v>
      </c>
      <c r="E322" s="627" t="s">
        <v>538</v>
      </c>
      <c r="F322" s="628" t="s">
        <v>539</v>
      </c>
      <c r="G322" s="627" t="s">
        <v>1511</v>
      </c>
      <c r="H322" s="627" t="s">
        <v>1664</v>
      </c>
      <c r="I322" s="627" t="s">
        <v>1665</v>
      </c>
      <c r="J322" s="627" t="s">
        <v>1666</v>
      </c>
      <c r="K322" s="627" t="s">
        <v>1536</v>
      </c>
      <c r="L322" s="629">
        <v>64.584028404137243</v>
      </c>
      <c r="M322" s="629">
        <v>5</v>
      </c>
      <c r="N322" s="630">
        <v>322.92014202068623</v>
      </c>
    </row>
    <row r="323" spans="1:14" ht="14.4" customHeight="1" x14ac:dyDescent="0.3">
      <c r="A323" s="625" t="s">
        <v>535</v>
      </c>
      <c r="B323" s="626" t="s">
        <v>537</v>
      </c>
      <c r="C323" s="627" t="s">
        <v>549</v>
      </c>
      <c r="D323" s="628" t="s">
        <v>550</v>
      </c>
      <c r="E323" s="627" t="s">
        <v>538</v>
      </c>
      <c r="F323" s="628" t="s">
        <v>539</v>
      </c>
      <c r="G323" s="627" t="s">
        <v>1511</v>
      </c>
      <c r="H323" s="627" t="s">
        <v>1667</v>
      </c>
      <c r="I323" s="627" t="s">
        <v>1668</v>
      </c>
      <c r="J323" s="627" t="s">
        <v>1669</v>
      </c>
      <c r="K323" s="627" t="s">
        <v>1670</v>
      </c>
      <c r="L323" s="629">
        <v>26.095714285714287</v>
      </c>
      <c r="M323" s="629">
        <v>7</v>
      </c>
      <c r="N323" s="630">
        <v>182.67000000000002</v>
      </c>
    </row>
    <row r="324" spans="1:14" ht="14.4" customHeight="1" x14ac:dyDescent="0.3">
      <c r="A324" s="625" t="s">
        <v>535</v>
      </c>
      <c r="B324" s="626" t="s">
        <v>537</v>
      </c>
      <c r="C324" s="627" t="s">
        <v>549</v>
      </c>
      <c r="D324" s="628" t="s">
        <v>550</v>
      </c>
      <c r="E324" s="627" t="s">
        <v>538</v>
      </c>
      <c r="F324" s="628" t="s">
        <v>539</v>
      </c>
      <c r="G324" s="627" t="s">
        <v>1511</v>
      </c>
      <c r="H324" s="627" t="s">
        <v>1671</v>
      </c>
      <c r="I324" s="627" t="s">
        <v>1672</v>
      </c>
      <c r="J324" s="627" t="s">
        <v>1673</v>
      </c>
      <c r="K324" s="627" t="s">
        <v>1674</v>
      </c>
      <c r="L324" s="629">
        <v>315.25990984821613</v>
      </c>
      <c r="M324" s="629">
        <v>13</v>
      </c>
      <c r="N324" s="630">
        <v>4098.37882802681</v>
      </c>
    </row>
    <row r="325" spans="1:14" ht="14.4" customHeight="1" x14ac:dyDescent="0.3">
      <c r="A325" s="625" t="s">
        <v>535</v>
      </c>
      <c r="B325" s="626" t="s">
        <v>537</v>
      </c>
      <c r="C325" s="627" t="s">
        <v>549</v>
      </c>
      <c r="D325" s="628" t="s">
        <v>550</v>
      </c>
      <c r="E325" s="627" t="s">
        <v>538</v>
      </c>
      <c r="F325" s="628" t="s">
        <v>539</v>
      </c>
      <c r="G325" s="627" t="s">
        <v>1511</v>
      </c>
      <c r="H325" s="627" t="s">
        <v>1675</v>
      </c>
      <c r="I325" s="627" t="s">
        <v>1676</v>
      </c>
      <c r="J325" s="627" t="s">
        <v>1677</v>
      </c>
      <c r="K325" s="627" t="s">
        <v>1678</v>
      </c>
      <c r="L325" s="629">
        <v>78.510286977097721</v>
      </c>
      <c r="M325" s="629">
        <v>9</v>
      </c>
      <c r="N325" s="630">
        <v>706.5925827938795</v>
      </c>
    </row>
    <row r="326" spans="1:14" ht="14.4" customHeight="1" x14ac:dyDescent="0.3">
      <c r="A326" s="625" t="s">
        <v>535</v>
      </c>
      <c r="B326" s="626" t="s">
        <v>537</v>
      </c>
      <c r="C326" s="627" t="s">
        <v>549</v>
      </c>
      <c r="D326" s="628" t="s">
        <v>550</v>
      </c>
      <c r="E326" s="627" t="s">
        <v>538</v>
      </c>
      <c r="F326" s="628" t="s">
        <v>539</v>
      </c>
      <c r="G326" s="627" t="s">
        <v>1511</v>
      </c>
      <c r="H326" s="627" t="s">
        <v>1679</v>
      </c>
      <c r="I326" s="627" t="s">
        <v>1680</v>
      </c>
      <c r="J326" s="627" t="s">
        <v>1681</v>
      </c>
      <c r="K326" s="627" t="s">
        <v>1682</v>
      </c>
      <c r="L326" s="629">
        <v>126.1840510025047</v>
      </c>
      <c r="M326" s="629">
        <v>10</v>
      </c>
      <c r="N326" s="630">
        <v>1261.840510025047</v>
      </c>
    </row>
    <row r="327" spans="1:14" ht="14.4" customHeight="1" x14ac:dyDescent="0.3">
      <c r="A327" s="625" t="s">
        <v>535</v>
      </c>
      <c r="B327" s="626" t="s">
        <v>537</v>
      </c>
      <c r="C327" s="627" t="s">
        <v>549</v>
      </c>
      <c r="D327" s="628" t="s">
        <v>550</v>
      </c>
      <c r="E327" s="627" t="s">
        <v>538</v>
      </c>
      <c r="F327" s="628" t="s">
        <v>539</v>
      </c>
      <c r="G327" s="627" t="s">
        <v>1511</v>
      </c>
      <c r="H327" s="627" t="s">
        <v>1683</v>
      </c>
      <c r="I327" s="627" t="s">
        <v>1684</v>
      </c>
      <c r="J327" s="627" t="s">
        <v>1685</v>
      </c>
      <c r="K327" s="627" t="s">
        <v>1686</v>
      </c>
      <c r="L327" s="629">
        <v>473.24575253444118</v>
      </c>
      <c r="M327" s="629">
        <v>12</v>
      </c>
      <c r="N327" s="630">
        <v>5678.9490304132942</v>
      </c>
    </row>
    <row r="328" spans="1:14" ht="14.4" customHeight="1" x14ac:dyDescent="0.3">
      <c r="A328" s="625" t="s">
        <v>535</v>
      </c>
      <c r="B328" s="626" t="s">
        <v>537</v>
      </c>
      <c r="C328" s="627" t="s">
        <v>549</v>
      </c>
      <c r="D328" s="628" t="s">
        <v>550</v>
      </c>
      <c r="E328" s="627" t="s">
        <v>538</v>
      </c>
      <c r="F328" s="628" t="s">
        <v>539</v>
      </c>
      <c r="G328" s="627" t="s">
        <v>1511</v>
      </c>
      <c r="H328" s="627" t="s">
        <v>1687</v>
      </c>
      <c r="I328" s="627" t="s">
        <v>1688</v>
      </c>
      <c r="J328" s="627" t="s">
        <v>1689</v>
      </c>
      <c r="K328" s="627" t="s">
        <v>1690</v>
      </c>
      <c r="L328" s="629">
        <v>61.512500000000003</v>
      </c>
      <c r="M328" s="629">
        <v>4</v>
      </c>
      <c r="N328" s="630">
        <v>246.05</v>
      </c>
    </row>
    <row r="329" spans="1:14" ht="14.4" customHeight="1" x14ac:dyDescent="0.3">
      <c r="A329" s="625" t="s">
        <v>535</v>
      </c>
      <c r="B329" s="626" t="s">
        <v>537</v>
      </c>
      <c r="C329" s="627" t="s">
        <v>549</v>
      </c>
      <c r="D329" s="628" t="s">
        <v>550</v>
      </c>
      <c r="E329" s="627" t="s">
        <v>538</v>
      </c>
      <c r="F329" s="628" t="s">
        <v>539</v>
      </c>
      <c r="G329" s="627" t="s">
        <v>1511</v>
      </c>
      <c r="H329" s="627" t="s">
        <v>1691</v>
      </c>
      <c r="I329" s="627" t="s">
        <v>1692</v>
      </c>
      <c r="J329" s="627" t="s">
        <v>1693</v>
      </c>
      <c r="K329" s="627" t="s">
        <v>1694</v>
      </c>
      <c r="L329" s="629">
        <v>71.164999999999992</v>
      </c>
      <c r="M329" s="629">
        <v>4</v>
      </c>
      <c r="N329" s="630">
        <v>284.65999999999997</v>
      </c>
    </row>
    <row r="330" spans="1:14" ht="14.4" customHeight="1" x14ac:dyDescent="0.3">
      <c r="A330" s="625" t="s">
        <v>535</v>
      </c>
      <c r="B330" s="626" t="s">
        <v>537</v>
      </c>
      <c r="C330" s="627" t="s">
        <v>549</v>
      </c>
      <c r="D330" s="628" t="s">
        <v>550</v>
      </c>
      <c r="E330" s="627" t="s">
        <v>538</v>
      </c>
      <c r="F330" s="628" t="s">
        <v>539</v>
      </c>
      <c r="G330" s="627" t="s">
        <v>1511</v>
      </c>
      <c r="H330" s="627" t="s">
        <v>1695</v>
      </c>
      <c r="I330" s="627" t="s">
        <v>1696</v>
      </c>
      <c r="J330" s="627" t="s">
        <v>1531</v>
      </c>
      <c r="K330" s="627" t="s">
        <v>1697</v>
      </c>
      <c r="L330" s="629">
        <v>500.9303203860045</v>
      </c>
      <c r="M330" s="629">
        <v>2</v>
      </c>
      <c r="N330" s="630">
        <v>1001.860640772009</v>
      </c>
    </row>
    <row r="331" spans="1:14" ht="14.4" customHeight="1" x14ac:dyDescent="0.3">
      <c r="A331" s="625" t="s">
        <v>535</v>
      </c>
      <c r="B331" s="626" t="s">
        <v>537</v>
      </c>
      <c r="C331" s="627" t="s">
        <v>549</v>
      </c>
      <c r="D331" s="628" t="s">
        <v>550</v>
      </c>
      <c r="E331" s="627" t="s">
        <v>538</v>
      </c>
      <c r="F331" s="628" t="s">
        <v>539</v>
      </c>
      <c r="G331" s="627" t="s">
        <v>1511</v>
      </c>
      <c r="H331" s="627" t="s">
        <v>1698</v>
      </c>
      <c r="I331" s="627" t="s">
        <v>1699</v>
      </c>
      <c r="J331" s="627" t="s">
        <v>1700</v>
      </c>
      <c r="K331" s="627" t="s">
        <v>1701</v>
      </c>
      <c r="L331" s="629">
        <v>71.049983284155871</v>
      </c>
      <c r="M331" s="629">
        <v>28</v>
      </c>
      <c r="N331" s="630">
        <v>1989.3995319563644</v>
      </c>
    </row>
    <row r="332" spans="1:14" ht="14.4" customHeight="1" x14ac:dyDescent="0.3">
      <c r="A332" s="625" t="s">
        <v>535</v>
      </c>
      <c r="B332" s="626" t="s">
        <v>537</v>
      </c>
      <c r="C332" s="627" t="s">
        <v>549</v>
      </c>
      <c r="D332" s="628" t="s">
        <v>550</v>
      </c>
      <c r="E332" s="627" t="s">
        <v>538</v>
      </c>
      <c r="F332" s="628" t="s">
        <v>539</v>
      </c>
      <c r="G332" s="627" t="s">
        <v>1511</v>
      </c>
      <c r="H332" s="627" t="s">
        <v>1702</v>
      </c>
      <c r="I332" s="627" t="s">
        <v>1703</v>
      </c>
      <c r="J332" s="627" t="s">
        <v>1704</v>
      </c>
      <c r="K332" s="627" t="s">
        <v>1705</v>
      </c>
      <c r="L332" s="629">
        <v>102.89</v>
      </c>
      <c r="M332" s="629">
        <v>1</v>
      </c>
      <c r="N332" s="630">
        <v>102.89</v>
      </c>
    </row>
    <row r="333" spans="1:14" ht="14.4" customHeight="1" x14ac:dyDescent="0.3">
      <c r="A333" s="625" t="s">
        <v>535</v>
      </c>
      <c r="B333" s="626" t="s">
        <v>537</v>
      </c>
      <c r="C333" s="627" t="s">
        <v>549</v>
      </c>
      <c r="D333" s="628" t="s">
        <v>550</v>
      </c>
      <c r="E333" s="627" t="s">
        <v>538</v>
      </c>
      <c r="F333" s="628" t="s">
        <v>539</v>
      </c>
      <c r="G333" s="627" t="s">
        <v>1511</v>
      </c>
      <c r="H333" s="627" t="s">
        <v>1706</v>
      </c>
      <c r="I333" s="627" t="s">
        <v>1707</v>
      </c>
      <c r="J333" s="627" t="s">
        <v>1708</v>
      </c>
      <c r="K333" s="627" t="s">
        <v>1709</v>
      </c>
      <c r="L333" s="629">
        <v>269.60765134621636</v>
      </c>
      <c r="M333" s="629">
        <v>25</v>
      </c>
      <c r="N333" s="630">
        <v>6740.1912836554093</v>
      </c>
    </row>
    <row r="334" spans="1:14" ht="14.4" customHeight="1" x14ac:dyDescent="0.3">
      <c r="A334" s="625" t="s">
        <v>535</v>
      </c>
      <c r="B334" s="626" t="s">
        <v>537</v>
      </c>
      <c r="C334" s="627" t="s">
        <v>549</v>
      </c>
      <c r="D334" s="628" t="s">
        <v>550</v>
      </c>
      <c r="E334" s="627" t="s">
        <v>538</v>
      </c>
      <c r="F334" s="628" t="s">
        <v>539</v>
      </c>
      <c r="G334" s="627" t="s">
        <v>1511</v>
      </c>
      <c r="H334" s="627" t="s">
        <v>1710</v>
      </c>
      <c r="I334" s="627" t="s">
        <v>1711</v>
      </c>
      <c r="J334" s="627" t="s">
        <v>1712</v>
      </c>
      <c r="K334" s="627" t="s">
        <v>1713</v>
      </c>
      <c r="L334" s="629">
        <v>955.9290600475581</v>
      </c>
      <c r="M334" s="629">
        <v>7</v>
      </c>
      <c r="N334" s="630">
        <v>6691.5034203329069</v>
      </c>
    </row>
    <row r="335" spans="1:14" ht="14.4" customHeight="1" x14ac:dyDescent="0.3">
      <c r="A335" s="625" t="s">
        <v>535</v>
      </c>
      <c r="B335" s="626" t="s">
        <v>537</v>
      </c>
      <c r="C335" s="627" t="s">
        <v>549</v>
      </c>
      <c r="D335" s="628" t="s">
        <v>550</v>
      </c>
      <c r="E335" s="627" t="s">
        <v>538</v>
      </c>
      <c r="F335" s="628" t="s">
        <v>539</v>
      </c>
      <c r="G335" s="627" t="s">
        <v>1511</v>
      </c>
      <c r="H335" s="627" t="s">
        <v>1714</v>
      </c>
      <c r="I335" s="627" t="s">
        <v>1715</v>
      </c>
      <c r="J335" s="627" t="s">
        <v>1631</v>
      </c>
      <c r="K335" s="627" t="s">
        <v>1716</v>
      </c>
      <c r="L335" s="629">
        <v>117.14</v>
      </c>
      <c r="M335" s="629">
        <v>3</v>
      </c>
      <c r="N335" s="630">
        <v>351.42</v>
      </c>
    </row>
    <row r="336" spans="1:14" ht="14.4" customHeight="1" x14ac:dyDescent="0.3">
      <c r="A336" s="625" t="s">
        <v>535</v>
      </c>
      <c r="B336" s="626" t="s">
        <v>537</v>
      </c>
      <c r="C336" s="627" t="s">
        <v>549</v>
      </c>
      <c r="D336" s="628" t="s">
        <v>550</v>
      </c>
      <c r="E336" s="627" t="s">
        <v>538</v>
      </c>
      <c r="F336" s="628" t="s">
        <v>539</v>
      </c>
      <c r="G336" s="627" t="s">
        <v>1511</v>
      </c>
      <c r="H336" s="627" t="s">
        <v>1717</v>
      </c>
      <c r="I336" s="627" t="s">
        <v>1718</v>
      </c>
      <c r="J336" s="627" t="s">
        <v>1719</v>
      </c>
      <c r="K336" s="627" t="s">
        <v>1720</v>
      </c>
      <c r="L336" s="629">
        <v>174.23852143114499</v>
      </c>
      <c r="M336" s="629">
        <v>1</v>
      </c>
      <c r="N336" s="630">
        <v>174.23852143114499</v>
      </c>
    </row>
    <row r="337" spans="1:14" ht="14.4" customHeight="1" x14ac:dyDescent="0.3">
      <c r="A337" s="625" t="s">
        <v>535</v>
      </c>
      <c r="B337" s="626" t="s">
        <v>537</v>
      </c>
      <c r="C337" s="627" t="s">
        <v>549</v>
      </c>
      <c r="D337" s="628" t="s">
        <v>550</v>
      </c>
      <c r="E337" s="627" t="s">
        <v>538</v>
      </c>
      <c r="F337" s="628" t="s">
        <v>539</v>
      </c>
      <c r="G337" s="627" t="s">
        <v>1511</v>
      </c>
      <c r="H337" s="627" t="s">
        <v>1721</v>
      </c>
      <c r="I337" s="627" t="s">
        <v>1722</v>
      </c>
      <c r="J337" s="627" t="s">
        <v>1723</v>
      </c>
      <c r="K337" s="627" t="s">
        <v>1724</v>
      </c>
      <c r="L337" s="629">
        <v>41.586666666666666</v>
      </c>
      <c r="M337" s="629">
        <v>6</v>
      </c>
      <c r="N337" s="630">
        <v>249.51999999999998</v>
      </c>
    </row>
    <row r="338" spans="1:14" ht="14.4" customHeight="1" x14ac:dyDescent="0.3">
      <c r="A338" s="625" t="s">
        <v>535</v>
      </c>
      <c r="B338" s="626" t="s">
        <v>537</v>
      </c>
      <c r="C338" s="627" t="s">
        <v>549</v>
      </c>
      <c r="D338" s="628" t="s">
        <v>550</v>
      </c>
      <c r="E338" s="627" t="s">
        <v>538</v>
      </c>
      <c r="F338" s="628" t="s">
        <v>539</v>
      </c>
      <c r="G338" s="627" t="s">
        <v>1511</v>
      </c>
      <c r="H338" s="627" t="s">
        <v>1725</v>
      </c>
      <c r="I338" s="627" t="s">
        <v>1726</v>
      </c>
      <c r="J338" s="627" t="s">
        <v>1727</v>
      </c>
      <c r="K338" s="627" t="s">
        <v>1661</v>
      </c>
      <c r="L338" s="629">
        <v>95.76</v>
      </c>
      <c r="M338" s="629">
        <v>1</v>
      </c>
      <c r="N338" s="630">
        <v>95.76</v>
      </c>
    </row>
    <row r="339" spans="1:14" ht="14.4" customHeight="1" x14ac:dyDescent="0.3">
      <c r="A339" s="625" t="s">
        <v>535</v>
      </c>
      <c r="B339" s="626" t="s">
        <v>537</v>
      </c>
      <c r="C339" s="627" t="s">
        <v>549</v>
      </c>
      <c r="D339" s="628" t="s">
        <v>550</v>
      </c>
      <c r="E339" s="627" t="s">
        <v>538</v>
      </c>
      <c r="F339" s="628" t="s">
        <v>539</v>
      </c>
      <c r="G339" s="627" t="s">
        <v>1511</v>
      </c>
      <c r="H339" s="627" t="s">
        <v>1728</v>
      </c>
      <c r="I339" s="627" t="s">
        <v>1729</v>
      </c>
      <c r="J339" s="627" t="s">
        <v>1730</v>
      </c>
      <c r="K339" s="627" t="s">
        <v>1731</v>
      </c>
      <c r="L339" s="629">
        <v>390.05</v>
      </c>
      <c r="M339" s="629">
        <v>1</v>
      </c>
      <c r="N339" s="630">
        <v>390.05</v>
      </c>
    </row>
    <row r="340" spans="1:14" ht="14.4" customHeight="1" x14ac:dyDescent="0.3">
      <c r="A340" s="625" t="s">
        <v>535</v>
      </c>
      <c r="B340" s="626" t="s">
        <v>537</v>
      </c>
      <c r="C340" s="627" t="s">
        <v>549</v>
      </c>
      <c r="D340" s="628" t="s">
        <v>550</v>
      </c>
      <c r="E340" s="627" t="s">
        <v>538</v>
      </c>
      <c r="F340" s="628" t="s">
        <v>539</v>
      </c>
      <c r="G340" s="627" t="s">
        <v>1511</v>
      </c>
      <c r="H340" s="627" t="s">
        <v>1732</v>
      </c>
      <c r="I340" s="627" t="s">
        <v>1733</v>
      </c>
      <c r="J340" s="627" t="s">
        <v>1734</v>
      </c>
      <c r="K340" s="627" t="s">
        <v>1735</v>
      </c>
      <c r="L340" s="629">
        <v>233.92452279423185</v>
      </c>
      <c r="M340" s="629">
        <v>22</v>
      </c>
      <c r="N340" s="630">
        <v>5146.3395014731004</v>
      </c>
    </row>
    <row r="341" spans="1:14" ht="14.4" customHeight="1" x14ac:dyDescent="0.3">
      <c r="A341" s="625" t="s">
        <v>535</v>
      </c>
      <c r="B341" s="626" t="s">
        <v>537</v>
      </c>
      <c r="C341" s="627" t="s">
        <v>549</v>
      </c>
      <c r="D341" s="628" t="s">
        <v>550</v>
      </c>
      <c r="E341" s="627" t="s">
        <v>538</v>
      </c>
      <c r="F341" s="628" t="s">
        <v>539</v>
      </c>
      <c r="G341" s="627" t="s">
        <v>1511</v>
      </c>
      <c r="H341" s="627" t="s">
        <v>1736</v>
      </c>
      <c r="I341" s="627" t="s">
        <v>1737</v>
      </c>
      <c r="J341" s="627" t="s">
        <v>1554</v>
      </c>
      <c r="K341" s="627" t="s">
        <v>1738</v>
      </c>
      <c r="L341" s="629">
        <v>147.42943244197801</v>
      </c>
      <c r="M341" s="629">
        <v>1</v>
      </c>
      <c r="N341" s="630">
        <v>147.42943244197801</v>
      </c>
    </row>
    <row r="342" spans="1:14" ht="14.4" customHeight="1" x14ac:dyDescent="0.3">
      <c r="A342" s="625" t="s">
        <v>535</v>
      </c>
      <c r="B342" s="626" t="s">
        <v>537</v>
      </c>
      <c r="C342" s="627" t="s">
        <v>549</v>
      </c>
      <c r="D342" s="628" t="s">
        <v>550</v>
      </c>
      <c r="E342" s="627" t="s">
        <v>538</v>
      </c>
      <c r="F342" s="628" t="s">
        <v>539</v>
      </c>
      <c r="G342" s="627" t="s">
        <v>1511</v>
      </c>
      <c r="H342" s="627" t="s">
        <v>1739</v>
      </c>
      <c r="I342" s="627" t="s">
        <v>1740</v>
      </c>
      <c r="J342" s="627" t="s">
        <v>1741</v>
      </c>
      <c r="K342" s="627" t="s">
        <v>1742</v>
      </c>
      <c r="L342" s="629">
        <v>376.2489779599793</v>
      </c>
      <c r="M342" s="629">
        <v>16</v>
      </c>
      <c r="N342" s="630">
        <v>6019.9836473596688</v>
      </c>
    </row>
    <row r="343" spans="1:14" ht="14.4" customHeight="1" x14ac:dyDescent="0.3">
      <c r="A343" s="625" t="s">
        <v>535</v>
      </c>
      <c r="B343" s="626" t="s">
        <v>537</v>
      </c>
      <c r="C343" s="627" t="s">
        <v>549</v>
      </c>
      <c r="D343" s="628" t="s">
        <v>550</v>
      </c>
      <c r="E343" s="627" t="s">
        <v>538</v>
      </c>
      <c r="F343" s="628" t="s">
        <v>539</v>
      </c>
      <c r="G343" s="627" t="s">
        <v>1511</v>
      </c>
      <c r="H343" s="627" t="s">
        <v>1743</v>
      </c>
      <c r="I343" s="627" t="s">
        <v>1743</v>
      </c>
      <c r="J343" s="627" t="s">
        <v>1744</v>
      </c>
      <c r="K343" s="627" t="s">
        <v>1745</v>
      </c>
      <c r="L343" s="629">
        <v>119.26</v>
      </c>
      <c r="M343" s="629">
        <v>2</v>
      </c>
      <c r="N343" s="630">
        <v>238.52</v>
      </c>
    </row>
    <row r="344" spans="1:14" ht="14.4" customHeight="1" x14ac:dyDescent="0.3">
      <c r="A344" s="625" t="s">
        <v>535</v>
      </c>
      <c r="B344" s="626" t="s">
        <v>537</v>
      </c>
      <c r="C344" s="627" t="s">
        <v>549</v>
      </c>
      <c r="D344" s="628" t="s">
        <v>550</v>
      </c>
      <c r="E344" s="627" t="s">
        <v>538</v>
      </c>
      <c r="F344" s="628" t="s">
        <v>539</v>
      </c>
      <c r="G344" s="627" t="s">
        <v>1511</v>
      </c>
      <c r="H344" s="627" t="s">
        <v>1746</v>
      </c>
      <c r="I344" s="627" t="s">
        <v>1746</v>
      </c>
      <c r="J344" s="627" t="s">
        <v>1747</v>
      </c>
      <c r="K344" s="627" t="s">
        <v>1748</v>
      </c>
      <c r="L344" s="629">
        <v>2158.4104755083599</v>
      </c>
      <c r="M344" s="629">
        <v>2</v>
      </c>
      <c r="N344" s="630">
        <v>4316.8209510167198</v>
      </c>
    </row>
    <row r="345" spans="1:14" ht="14.4" customHeight="1" x14ac:dyDescent="0.3">
      <c r="A345" s="625" t="s">
        <v>535</v>
      </c>
      <c r="B345" s="626" t="s">
        <v>537</v>
      </c>
      <c r="C345" s="627" t="s">
        <v>549</v>
      </c>
      <c r="D345" s="628" t="s">
        <v>550</v>
      </c>
      <c r="E345" s="627" t="s">
        <v>538</v>
      </c>
      <c r="F345" s="628" t="s">
        <v>539</v>
      </c>
      <c r="G345" s="627" t="s">
        <v>1511</v>
      </c>
      <c r="H345" s="627" t="s">
        <v>1749</v>
      </c>
      <c r="I345" s="627" t="s">
        <v>1750</v>
      </c>
      <c r="J345" s="627" t="s">
        <v>1562</v>
      </c>
      <c r="K345" s="627" t="s">
        <v>1751</v>
      </c>
      <c r="L345" s="629">
        <v>356.36886154256354</v>
      </c>
      <c r="M345" s="629">
        <v>71</v>
      </c>
      <c r="N345" s="630">
        <v>25302.189169522011</v>
      </c>
    </row>
    <row r="346" spans="1:14" ht="14.4" customHeight="1" x14ac:dyDescent="0.3">
      <c r="A346" s="625" t="s">
        <v>535</v>
      </c>
      <c r="B346" s="626" t="s">
        <v>537</v>
      </c>
      <c r="C346" s="627" t="s">
        <v>549</v>
      </c>
      <c r="D346" s="628" t="s">
        <v>550</v>
      </c>
      <c r="E346" s="627" t="s">
        <v>538</v>
      </c>
      <c r="F346" s="628" t="s">
        <v>539</v>
      </c>
      <c r="G346" s="627" t="s">
        <v>1511</v>
      </c>
      <c r="H346" s="627" t="s">
        <v>1752</v>
      </c>
      <c r="I346" s="627" t="s">
        <v>1753</v>
      </c>
      <c r="J346" s="627" t="s">
        <v>1562</v>
      </c>
      <c r="K346" s="627" t="s">
        <v>1754</v>
      </c>
      <c r="L346" s="629">
        <v>413.92333821541729</v>
      </c>
      <c r="M346" s="629">
        <v>47</v>
      </c>
      <c r="N346" s="630">
        <v>19454.396896124614</v>
      </c>
    </row>
    <row r="347" spans="1:14" ht="14.4" customHeight="1" x14ac:dyDescent="0.3">
      <c r="A347" s="625" t="s">
        <v>535</v>
      </c>
      <c r="B347" s="626" t="s">
        <v>537</v>
      </c>
      <c r="C347" s="627" t="s">
        <v>549</v>
      </c>
      <c r="D347" s="628" t="s">
        <v>550</v>
      </c>
      <c r="E347" s="627" t="s">
        <v>538</v>
      </c>
      <c r="F347" s="628" t="s">
        <v>539</v>
      </c>
      <c r="G347" s="627" t="s">
        <v>1511</v>
      </c>
      <c r="H347" s="627" t="s">
        <v>1755</v>
      </c>
      <c r="I347" s="627" t="s">
        <v>1756</v>
      </c>
      <c r="J347" s="627" t="s">
        <v>1757</v>
      </c>
      <c r="K347" s="627" t="s">
        <v>1758</v>
      </c>
      <c r="L347" s="629">
        <v>119.19499999999999</v>
      </c>
      <c r="M347" s="629">
        <v>2</v>
      </c>
      <c r="N347" s="630">
        <v>238.39</v>
      </c>
    </row>
    <row r="348" spans="1:14" ht="14.4" customHeight="1" x14ac:dyDescent="0.3">
      <c r="A348" s="625" t="s">
        <v>535</v>
      </c>
      <c r="B348" s="626" t="s">
        <v>537</v>
      </c>
      <c r="C348" s="627" t="s">
        <v>549</v>
      </c>
      <c r="D348" s="628" t="s">
        <v>550</v>
      </c>
      <c r="E348" s="627" t="s">
        <v>538</v>
      </c>
      <c r="F348" s="628" t="s">
        <v>539</v>
      </c>
      <c r="G348" s="627" t="s">
        <v>1511</v>
      </c>
      <c r="H348" s="627" t="s">
        <v>1759</v>
      </c>
      <c r="I348" s="627" t="s">
        <v>1760</v>
      </c>
      <c r="J348" s="627" t="s">
        <v>1578</v>
      </c>
      <c r="K348" s="627" t="s">
        <v>1761</v>
      </c>
      <c r="L348" s="629">
        <v>490.73999999999904</v>
      </c>
      <c r="M348" s="629">
        <v>3</v>
      </c>
      <c r="N348" s="630">
        <v>1472.2199999999971</v>
      </c>
    </row>
    <row r="349" spans="1:14" ht="14.4" customHeight="1" x14ac:dyDescent="0.3">
      <c r="A349" s="625" t="s">
        <v>535</v>
      </c>
      <c r="B349" s="626" t="s">
        <v>537</v>
      </c>
      <c r="C349" s="627" t="s">
        <v>549</v>
      </c>
      <c r="D349" s="628" t="s">
        <v>550</v>
      </c>
      <c r="E349" s="627" t="s">
        <v>538</v>
      </c>
      <c r="F349" s="628" t="s">
        <v>539</v>
      </c>
      <c r="G349" s="627" t="s">
        <v>1511</v>
      </c>
      <c r="H349" s="627" t="s">
        <v>1762</v>
      </c>
      <c r="I349" s="627" t="s">
        <v>1762</v>
      </c>
      <c r="J349" s="627" t="s">
        <v>1763</v>
      </c>
      <c r="K349" s="627" t="s">
        <v>1764</v>
      </c>
      <c r="L349" s="629">
        <v>4517.25</v>
      </c>
      <c r="M349" s="629">
        <v>1</v>
      </c>
      <c r="N349" s="630">
        <v>4517.25</v>
      </c>
    </row>
    <row r="350" spans="1:14" ht="14.4" customHeight="1" x14ac:dyDescent="0.3">
      <c r="A350" s="625" t="s">
        <v>535</v>
      </c>
      <c r="B350" s="626" t="s">
        <v>537</v>
      </c>
      <c r="C350" s="627" t="s">
        <v>549</v>
      </c>
      <c r="D350" s="628" t="s">
        <v>550</v>
      </c>
      <c r="E350" s="627" t="s">
        <v>538</v>
      </c>
      <c r="F350" s="628" t="s">
        <v>539</v>
      </c>
      <c r="G350" s="627" t="s">
        <v>1511</v>
      </c>
      <c r="H350" s="627" t="s">
        <v>1765</v>
      </c>
      <c r="I350" s="627" t="s">
        <v>1766</v>
      </c>
      <c r="J350" s="627" t="s">
        <v>1767</v>
      </c>
      <c r="K350" s="627" t="s">
        <v>1768</v>
      </c>
      <c r="L350" s="629">
        <v>83.26</v>
      </c>
      <c r="M350" s="629">
        <v>1</v>
      </c>
      <c r="N350" s="630">
        <v>83.26</v>
      </c>
    </row>
    <row r="351" spans="1:14" ht="14.4" customHeight="1" x14ac:dyDescent="0.3">
      <c r="A351" s="625" t="s">
        <v>535</v>
      </c>
      <c r="B351" s="626" t="s">
        <v>537</v>
      </c>
      <c r="C351" s="627" t="s">
        <v>549</v>
      </c>
      <c r="D351" s="628" t="s">
        <v>550</v>
      </c>
      <c r="E351" s="627" t="s">
        <v>538</v>
      </c>
      <c r="F351" s="628" t="s">
        <v>539</v>
      </c>
      <c r="G351" s="627" t="s">
        <v>1511</v>
      </c>
      <c r="H351" s="627" t="s">
        <v>1769</v>
      </c>
      <c r="I351" s="627" t="s">
        <v>1770</v>
      </c>
      <c r="J351" s="627" t="s">
        <v>1723</v>
      </c>
      <c r="K351" s="627" t="s">
        <v>1771</v>
      </c>
      <c r="L351" s="629">
        <v>138.66</v>
      </c>
      <c r="M351" s="629">
        <v>1</v>
      </c>
      <c r="N351" s="630">
        <v>138.66</v>
      </c>
    </row>
    <row r="352" spans="1:14" ht="14.4" customHeight="1" x14ac:dyDescent="0.3">
      <c r="A352" s="625" t="s">
        <v>535</v>
      </c>
      <c r="B352" s="626" t="s">
        <v>537</v>
      </c>
      <c r="C352" s="627" t="s">
        <v>549</v>
      </c>
      <c r="D352" s="628" t="s">
        <v>550</v>
      </c>
      <c r="E352" s="627" t="s">
        <v>538</v>
      </c>
      <c r="F352" s="628" t="s">
        <v>539</v>
      </c>
      <c r="G352" s="627" t="s">
        <v>1511</v>
      </c>
      <c r="H352" s="627" t="s">
        <v>1772</v>
      </c>
      <c r="I352" s="627" t="s">
        <v>1773</v>
      </c>
      <c r="J352" s="627" t="s">
        <v>1774</v>
      </c>
      <c r="K352" s="627" t="s">
        <v>1775</v>
      </c>
      <c r="L352" s="629">
        <v>337.43</v>
      </c>
      <c r="M352" s="629">
        <v>1</v>
      </c>
      <c r="N352" s="630">
        <v>337.43</v>
      </c>
    </row>
    <row r="353" spans="1:14" ht="14.4" customHeight="1" x14ac:dyDescent="0.3">
      <c r="A353" s="625" t="s">
        <v>535</v>
      </c>
      <c r="B353" s="626" t="s">
        <v>537</v>
      </c>
      <c r="C353" s="627" t="s">
        <v>549</v>
      </c>
      <c r="D353" s="628" t="s">
        <v>550</v>
      </c>
      <c r="E353" s="627" t="s">
        <v>538</v>
      </c>
      <c r="F353" s="628" t="s">
        <v>539</v>
      </c>
      <c r="G353" s="627" t="s">
        <v>1511</v>
      </c>
      <c r="H353" s="627" t="s">
        <v>1776</v>
      </c>
      <c r="I353" s="627" t="s">
        <v>1776</v>
      </c>
      <c r="J353" s="627" t="s">
        <v>1600</v>
      </c>
      <c r="K353" s="627" t="s">
        <v>1777</v>
      </c>
      <c r="L353" s="629">
        <v>355.70699999999999</v>
      </c>
      <c r="M353" s="629">
        <v>10</v>
      </c>
      <c r="N353" s="630">
        <v>3557.0699999999997</v>
      </c>
    </row>
    <row r="354" spans="1:14" ht="14.4" customHeight="1" x14ac:dyDescent="0.3">
      <c r="A354" s="625" t="s">
        <v>535</v>
      </c>
      <c r="B354" s="626" t="s">
        <v>537</v>
      </c>
      <c r="C354" s="627" t="s">
        <v>549</v>
      </c>
      <c r="D354" s="628" t="s">
        <v>550</v>
      </c>
      <c r="E354" s="627" t="s">
        <v>538</v>
      </c>
      <c r="F354" s="628" t="s">
        <v>539</v>
      </c>
      <c r="G354" s="627" t="s">
        <v>1511</v>
      </c>
      <c r="H354" s="627" t="s">
        <v>1778</v>
      </c>
      <c r="I354" s="627" t="s">
        <v>1779</v>
      </c>
      <c r="J354" s="627" t="s">
        <v>1780</v>
      </c>
      <c r="K354" s="627" t="s">
        <v>1781</v>
      </c>
      <c r="L354" s="629">
        <v>1064.8</v>
      </c>
      <c r="M354" s="629">
        <v>1</v>
      </c>
      <c r="N354" s="630">
        <v>1064.8</v>
      </c>
    </row>
    <row r="355" spans="1:14" ht="14.4" customHeight="1" x14ac:dyDescent="0.3">
      <c r="A355" s="625" t="s">
        <v>535</v>
      </c>
      <c r="B355" s="626" t="s">
        <v>537</v>
      </c>
      <c r="C355" s="627" t="s">
        <v>549</v>
      </c>
      <c r="D355" s="628" t="s">
        <v>550</v>
      </c>
      <c r="E355" s="627" t="s">
        <v>538</v>
      </c>
      <c r="F355" s="628" t="s">
        <v>539</v>
      </c>
      <c r="G355" s="627" t="s">
        <v>1511</v>
      </c>
      <c r="H355" s="627" t="s">
        <v>1782</v>
      </c>
      <c r="I355" s="627" t="s">
        <v>1783</v>
      </c>
      <c r="J355" s="627" t="s">
        <v>1784</v>
      </c>
      <c r="K355" s="627" t="s">
        <v>1785</v>
      </c>
      <c r="L355" s="629">
        <v>161.09</v>
      </c>
      <c r="M355" s="629">
        <v>1</v>
      </c>
      <c r="N355" s="630">
        <v>161.09</v>
      </c>
    </row>
    <row r="356" spans="1:14" ht="14.4" customHeight="1" x14ac:dyDescent="0.3">
      <c r="A356" s="625" t="s">
        <v>535</v>
      </c>
      <c r="B356" s="626" t="s">
        <v>537</v>
      </c>
      <c r="C356" s="627" t="s">
        <v>549</v>
      </c>
      <c r="D356" s="628" t="s">
        <v>550</v>
      </c>
      <c r="E356" s="627" t="s">
        <v>540</v>
      </c>
      <c r="F356" s="628" t="s">
        <v>541</v>
      </c>
      <c r="G356" s="627" t="s">
        <v>639</v>
      </c>
      <c r="H356" s="627" t="s">
        <v>1786</v>
      </c>
      <c r="I356" s="627" t="s">
        <v>1787</v>
      </c>
      <c r="J356" s="627" t="s">
        <v>1788</v>
      </c>
      <c r="K356" s="627" t="s">
        <v>1789</v>
      </c>
      <c r="L356" s="629">
        <v>323.97923864497051</v>
      </c>
      <c r="M356" s="629">
        <v>20</v>
      </c>
      <c r="N356" s="630">
        <v>6479.5847728994104</v>
      </c>
    </row>
    <row r="357" spans="1:14" ht="14.4" customHeight="1" x14ac:dyDescent="0.3">
      <c r="A357" s="625" t="s">
        <v>535</v>
      </c>
      <c r="B357" s="626" t="s">
        <v>537</v>
      </c>
      <c r="C357" s="627" t="s">
        <v>549</v>
      </c>
      <c r="D357" s="628" t="s">
        <v>550</v>
      </c>
      <c r="E357" s="627" t="s">
        <v>540</v>
      </c>
      <c r="F357" s="628" t="s">
        <v>541</v>
      </c>
      <c r="G357" s="627" t="s">
        <v>639</v>
      </c>
      <c r="H357" s="627" t="s">
        <v>1790</v>
      </c>
      <c r="I357" s="627" t="s">
        <v>1791</v>
      </c>
      <c r="J357" s="627" t="s">
        <v>1792</v>
      </c>
      <c r="K357" s="627" t="s">
        <v>1793</v>
      </c>
      <c r="L357" s="629">
        <v>3530.71</v>
      </c>
      <c r="M357" s="629">
        <v>1</v>
      </c>
      <c r="N357" s="630">
        <v>3530.71</v>
      </c>
    </row>
    <row r="358" spans="1:14" ht="14.4" customHeight="1" x14ac:dyDescent="0.3">
      <c r="A358" s="625" t="s">
        <v>535</v>
      </c>
      <c r="B358" s="626" t="s">
        <v>537</v>
      </c>
      <c r="C358" s="627" t="s">
        <v>549</v>
      </c>
      <c r="D358" s="628" t="s">
        <v>550</v>
      </c>
      <c r="E358" s="627" t="s">
        <v>540</v>
      </c>
      <c r="F358" s="628" t="s">
        <v>541</v>
      </c>
      <c r="G358" s="627" t="s">
        <v>639</v>
      </c>
      <c r="H358" s="627" t="s">
        <v>1794</v>
      </c>
      <c r="I358" s="627" t="s">
        <v>1795</v>
      </c>
      <c r="J358" s="627" t="s">
        <v>1796</v>
      </c>
      <c r="K358" s="627" t="s">
        <v>1797</v>
      </c>
      <c r="L358" s="629">
        <v>1389.89</v>
      </c>
      <c r="M358" s="629">
        <v>1</v>
      </c>
      <c r="N358" s="630">
        <v>1389.89</v>
      </c>
    </row>
    <row r="359" spans="1:14" ht="14.4" customHeight="1" x14ac:dyDescent="0.3">
      <c r="A359" s="625" t="s">
        <v>535</v>
      </c>
      <c r="B359" s="626" t="s">
        <v>537</v>
      </c>
      <c r="C359" s="627" t="s">
        <v>549</v>
      </c>
      <c r="D359" s="628" t="s">
        <v>550</v>
      </c>
      <c r="E359" s="627" t="s">
        <v>540</v>
      </c>
      <c r="F359" s="628" t="s">
        <v>541</v>
      </c>
      <c r="G359" s="627" t="s">
        <v>639</v>
      </c>
      <c r="H359" s="627" t="s">
        <v>1798</v>
      </c>
      <c r="I359" s="627" t="s">
        <v>1029</v>
      </c>
      <c r="J359" s="627" t="s">
        <v>1799</v>
      </c>
      <c r="K359" s="627" t="s">
        <v>1800</v>
      </c>
      <c r="L359" s="629">
        <v>148.07</v>
      </c>
      <c r="M359" s="629">
        <v>2</v>
      </c>
      <c r="N359" s="630">
        <v>296.14</v>
      </c>
    </row>
    <row r="360" spans="1:14" ht="14.4" customHeight="1" x14ac:dyDescent="0.3">
      <c r="A360" s="625" t="s">
        <v>535</v>
      </c>
      <c r="B360" s="626" t="s">
        <v>537</v>
      </c>
      <c r="C360" s="627" t="s">
        <v>549</v>
      </c>
      <c r="D360" s="628" t="s">
        <v>550</v>
      </c>
      <c r="E360" s="627" t="s">
        <v>540</v>
      </c>
      <c r="F360" s="628" t="s">
        <v>541</v>
      </c>
      <c r="G360" s="627" t="s">
        <v>639</v>
      </c>
      <c r="H360" s="627" t="s">
        <v>1801</v>
      </c>
      <c r="I360" s="627" t="s">
        <v>1029</v>
      </c>
      <c r="J360" s="627" t="s">
        <v>1802</v>
      </c>
      <c r="K360" s="627"/>
      <c r="L360" s="629">
        <v>62.650832699662487</v>
      </c>
      <c r="M360" s="629">
        <v>338</v>
      </c>
      <c r="N360" s="630">
        <v>21175.981452485921</v>
      </c>
    </row>
    <row r="361" spans="1:14" ht="14.4" customHeight="1" x14ac:dyDescent="0.3">
      <c r="A361" s="625" t="s">
        <v>535</v>
      </c>
      <c r="B361" s="626" t="s">
        <v>537</v>
      </c>
      <c r="C361" s="627" t="s">
        <v>549</v>
      </c>
      <c r="D361" s="628" t="s">
        <v>550</v>
      </c>
      <c r="E361" s="627" t="s">
        <v>540</v>
      </c>
      <c r="F361" s="628" t="s">
        <v>541</v>
      </c>
      <c r="G361" s="627" t="s">
        <v>1511</v>
      </c>
      <c r="H361" s="627" t="s">
        <v>1803</v>
      </c>
      <c r="I361" s="627" t="s">
        <v>1804</v>
      </c>
      <c r="J361" s="627" t="s">
        <v>1805</v>
      </c>
      <c r="K361" s="627" t="s">
        <v>1806</v>
      </c>
      <c r="L361" s="629">
        <v>40.57</v>
      </c>
      <c r="M361" s="629">
        <v>20</v>
      </c>
      <c r="N361" s="630">
        <v>811.4</v>
      </c>
    </row>
    <row r="362" spans="1:14" ht="14.4" customHeight="1" x14ac:dyDescent="0.3">
      <c r="A362" s="625" t="s">
        <v>535</v>
      </c>
      <c r="B362" s="626" t="s">
        <v>537</v>
      </c>
      <c r="C362" s="627" t="s">
        <v>549</v>
      </c>
      <c r="D362" s="628" t="s">
        <v>550</v>
      </c>
      <c r="E362" s="627" t="s">
        <v>540</v>
      </c>
      <c r="F362" s="628" t="s">
        <v>541</v>
      </c>
      <c r="G362" s="627" t="s">
        <v>1511</v>
      </c>
      <c r="H362" s="627" t="s">
        <v>1807</v>
      </c>
      <c r="I362" s="627" t="s">
        <v>1808</v>
      </c>
      <c r="J362" s="627" t="s">
        <v>1809</v>
      </c>
      <c r="K362" s="627" t="s">
        <v>1810</v>
      </c>
      <c r="L362" s="629">
        <v>202.86094274948024</v>
      </c>
      <c r="M362" s="629">
        <v>9</v>
      </c>
      <c r="N362" s="630">
        <v>1825.7484847453222</v>
      </c>
    </row>
    <row r="363" spans="1:14" ht="14.4" customHeight="1" x14ac:dyDescent="0.3">
      <c r="A363" s="625" t="s">
        <v>535</v>
      </c>
      <c r="B363" s="626" t="s">
        <v>537</v>
      </c>
      <c r="C363" s="627" t="s">
        <v>549</v>
      </c>
      <c r="D363" s="628" t="s">
        <v>550</v>
      </c>
      <c r="E363" s="627" t="s">
        <v>540</v>
      </c>
      <c r="F363" s="628" t="s">
        <v>541</v>
      </c>
      <c r="G363" s="627" t="s">
        <v>1511</v>
      </c>
      <c r="H363" s="627" t="s">
        <v>1811</v>
      </c>
      <c r="I363" s="627" t="s">
        <v>1812</v>
      </c>
      <c r="J363" s="627" t="s">
        <v>1813</v>
      </c>
      <c r="K363" s="627" t="s">
        <v>1806</v>
      </c>
      <c r="L363" s="629">
        <v>54.119997906912282</v>
      </c>
      <c r="M363" s="629">
        <v>32</v>
      </c>
      <c r="N363" s="630">
        <v>1731.839933021193</v>
      </c>
    </row>
    <row r="364" spans="1:14" ht="14.4" customHeight="1" x14ac:dyDescent="0.3">
      <c r="A364" s="625" t="s">
        <v>535</v>
      </c>
      <c r="B364" s="626" t="s">
        <v>537</v>
      </c>
      <c r="C364" s="627" t="s">
        <v>549</v>
      </c>
      <c r="D364" s="628" t="s">
        <v>550</v>
      </c>
      <c r="E364" s="627" t="s">
        <v>540</v>
      </c>
      <c r="F364" s="628" t="s">
        <v>541</v>
      </c>
      <c r="G364" s="627" t="s">
        <v>1511</v>
      </c>
      <c r="H364" s="627" t="s">
        <v>1814</v>
      </c>
      <c r="I364" s="627" t="s">
        <v>1815</v>
      </c>
      <c r="J364" s="627" t="s">
        <v>1816</v>
      </c>
      <c r="K364" s="627" t="s">
        <v>1806</v>
      </c>
      <c r="L364" s="629">
        <v>42.760001858006511</v>
      </c>
      <c r="M364" s="629">
        <v>22</v>
      </c>
      <c r="N364" s="630">
        <v>940.72004087614323</v>
      </c>
    </row>
    <row r="365" spans="1:14" ht="14.4" customHeight="1" x14ac:dyDescent="0.3">
      <c r="A365" s="625" t="s">
        <v>535</v>
      </c>
      <c r="B365" s="626" t="s">
        <v>537</v>
      </c>
      <c r="C365" s="627" t="s">
        <v>549</v>
      </c>
      <c r="D365" s="628" t="s">
        <v>550</v>
      </c>
      <c r="E365" s="627" t="s">
        <v>540</v>
      </c>
      <c r="F365" s="628" t="s">
        <v>541</v>
      </c>
      <c r="G365" s="627" t="s">
        <v>1511</v>
      </c>
      <c r="H365" s="627" t="s">
        <v>1817</v>
      </c>
      <c r="I365" s="627" t="s">
        <v>1818</v>
      </c>
      <c r="J365" s="627" t="s">
        <v>1819</v>
      </c>
      <c r="K365" s="627" t="s">
        <v>1806</v>
      </c>
      <c r="L365" s="629">
        <v>54.119997492099941</v>
      </c>
      <c r="M365" s="629">
        <v>50</v>
      </c>
      <c r="N365" s="630">
        <v>2705.9998746049969</v>
      </c>
    </row>
    <row r="366" spans="1:14" ht="14.4" customHeight="1" x14ac:dyDescent="0.3">
      <c r="A366" s="625" t="s">
        <v>535</v>
      </c>
      <c r="B366" s="626" t="s">
        <v>537</v>
      </c>
      <c r="C366" s="627" t="s">
        <v>549</v>
      </c>
      <c r="D366" s="628" t="s">
        <v>550</v>
      </c>
      <c r="E366" s="627" t="s">
        <v>540</v>
      </c>
      <c r="F366" s="628" t="s">
        <v>541</v>
      </c>
      <c r="G366" s="627" t="s">
        <v>1511</v>
      </c>
      <c r="H366" s="627" t="s">
        <v>1820</v>
      </c>
      <c r="I366" s="627" t="s">
        <v>1820</v>
      </c>
      <c r="J366" s="627" t="s">
        <v>1821</v>
      </c>
      <c r="K366" s="627" t="s">
        <v>1822</v>
      </c>
      <c r="L366" s="629">
        <v>197.04</v>
      </c>
      <c r="M366" s="629">
        <v>1</v>
      </c>
      <c r="N366" s="630">
        <v>197.04</v>
      </c>
    </row>
    <row r="367" spans="1:14" ht="14.4" customHeight="1" x14ac:dyDescent="0.3">
      <c r="A367" s="625" t="s">
        <v>535</v>
      </c>
      <c r="B367" s="626" t="s">
        <v>537</v>
      </c>
      <c r="C367" s="627" t="s">
        <v>549</v>
      </c>
      <c r="D367" s="628" t="s">
        <v>550</v>
      </c>
      <c r="E367" s="627" t="s">
        <v>540</v>
      </c>
      <c r="F367" s="628" t="s">
        <v>541</v>
      </c>
      <c r="G367" s="627" t="s">
        <v>1511</v>
      </c>
      <c r="H367" s="627" t="s">
        <v>1823</v>
      </c>
      <c r="I367" s="627" t="s">
        <v>1824</v>
      </c>
      <c r="J367" s="627" t="s">
        <v>1825</v>
      </c>
      <c r="K367" s="627" t="s">
        <v>1806</v>
      </c>
      <c r="L367" s="629">
        <v>42.76</v>
      </c>
      <c r="M367" s="629">
        <v>4</v>
      </c>
      <c r="N367" s="630">
        <v>171.04</v>
      </c>
    </row>
    <row r="368" spans="1:14" ht="14.4" customHeight="1" x14ac:dyDescent="0.3">
      <c r="A368" s="625" t="s">
        <v>535</v>
      </c>
      <c r="B368" s="626" t="s">
        <v>537</v>
      </c>
      <c r="C368" s="627" t="s">
        <v>549</v>
      </c>
      <c r="D368" s="628" t="s">
        <v>550</v>
      </c>
      <c r="E368" s="627" t="s">
        <v>540</v>
      </c>
      <c r="F368" s="628" t="s">
        <v>541</v>
      </c>
      <c r="G368" s="627" t="s">
        <v>1511</v>
      </c>
      <c r="H368" s="627" t="s">
        <v>1826</v>
      </c>
      <c r="I368" s="627" t="s">
        <v>1826</v>
      </c>
      <c r="J368" s="627" t="s">
        <v>1827</v>
      </c>
      <c r="K368" s="627" t="s">
        <v>1828</v>
      </c>
      <c r="L368" s="629">
        <v>148.07001769331902</v>
      </c>
      <c r="M368" s="629">
        <v>2</v>
      </c>
      <c r="N368" s="630">
        <v>296.14003538663803</v>
      </c>
    </row>
    <row r="369" spans="1:14" ht="14.4" customHeight="1" x14ac:dyDescent="0.3">
      <c r="A369" s="625" t="s">
        <v>535</v>
      </c>
      <c r="B369" s="626" t="s">
        <v>537</v>
      </c>
      <c r="C369" s="627" t="s">
        <v>549</v>
      </c>
      <c r="D369" s="628" t="s">
        <v>550</v>
      </c>
      <c r="E369" s="627" t="s">
        <v>540</v>
      </c>
      <c r="F369" s="628" t="s">
        <v>541</v>
      </c>
      <c r="G369" s="627" t="s">
        <v>1511</v>
      </c>
      <c r="H369" s="627" t="s">
        <v>1829</v>
      </c>
      <c r="I369" s="627" t="s">
        <v>1829</v>
      </c>
      <c r="J369" s="627" t="s">
        <v>1830</v>
      </c>
      <c r="K369" s="627" t="s">
        <v>1828</v>
      </c>
      <c r="L369" s="629">
        <v>148.07001769331902</v>
      </c>
      <c r="M369" s="629">
        <v>2</v>
      </c>
      <c r="N369" s="630">
        <v>296.14003538663803</v>
      </c>
    </row>
    <row r="370" spans="1:14" ht="14.4" customHeight="1" x14ac:dyDescent="0.3">
      <c r="A370" s="625" t="s">
        <v>535</v>
      </c>
      <c r="B370" s="626" t="s">
        <v>537</v>
      </c>
      <c r="C370" s="627" t="s">
        <v>549</v>
      </c>
      <c r="D370" s="628" t="s">
        <v>550</v>
      </c>
      <c r="E370" s="627" t="s">
        <v>540</v>
      </c>
      <c r="F370" s="628" t="s">
        <v>541</v>
      </c>
      <c r="G370" s="627" t="s">
        <v>1511</v>
      </c>
      <c r="H370" s="627" t="s">
        <v>1831</v>
      </c>
      <c r="I370" s="627" t="s">
        <v>1832</v>
      </c>
      <c r="J370" s="627" t="s">
        <v>1833</v>
      </c>
      <c r="K370" s="627" t="s">
        <v>1806</v>
      </c>
      <c r="L370" s="629">
        <v>40.570001939131338</v>
      </c>
      <c r="M370" s="629">
        <v>10</v>
      </c>
      <c r="N370" s="630">
        <v>405.70001939131339</v>
      </c>
    </row>
    <row r="371" spans="1:14" ht="14.4" customHeight="1" x14ac:dyDescent="0.3">
      <c r="A371" s="625" t="s">
        <v>535</v>
      </c>
      <c r="B371" s="626" t="s">
        <v>537</v>
      </c>
      <c r="C371" s="627" t="s">
        <v>549</v>
      </c>
      <c r="D371" s="628" t="s">
        <v>550</v>
      </c>
      <c r="E371" s="627" t="s">
        <v>540</v>
      </c>
      <c r="F371" s="628" t="s">
        <v>541</v>
      </c>
      <c r="G371" s="627" t="s">
        <v>1511</v>
      </c>
      <c r="H371" s="627" t="s">
        <v>1834</v>
      </c>
      <c r="I371" s="627" t="s">
        <v>1835</v>
      </c>
      <c r="J371" s="627" t="s">
        <v>1836</v>
      </c>
      <c r="K371" s="627"/>
      <c r="L371" s="629">
        <v>49.25</v>
      </c>
      <c r="M371" s="629">
        <v>48</v>
      </c>
      <c r="N371" s="630">
        <v>2364</v>
      </c>
    </row>
    <row r="372" spans="1:14" ht="14.4" customHeight="1" x14ac:dyDescent="0.3">
      <c r="A372" s="625" t="s">
        <v>535</v>
      </c>
      <c r="B372" s="626" t="s">
        <v>537</v>
      </c>
      <c r="C372" s="627" t="s">
        <v>549</v>
      </c>
      <c r="D372" s="628" t="s">
        <v>550</v>
      </c>
      <c r="E372" s="627" t="s">
        <v>540</v>
      </c>
      <c r="F372" s="628" t="s">
        <v>541</v>
      </c>
      <c r="G372" s="627" t="s">
        <v>1511</v>
      </c>
      <c r="H372" s="627" t="s">
        <v>1837</v>
      </c>
      <c r="I372" s="627" t="s">
        <v>1838</v>
      </c>
      <c r="J372" s="627" t="s">
        <v>1839</v>
      </c>
      <c r="K372" s="627"/>
      <c r="L372" s="629">
        <v>40.57000739692522</v>
      </c>
      <c r="M372" s="629">
        <v>20</v>
      </c>
      <c r="N372" s="630">
        <v>811.40014793850446</v>
      </c>
    </row>
    <row r="373" spans="1:14" ht="14.4" customHeight="1" x14ac:dyDescent="0.3">
      <c r="A373" s="625" t="s">
        <v>535</v>
      </c>
      <c r="B373" s="626" t="s">
        <v>537</v>
      </c>
      <c r="C373" s="627" t="s">
        <v>549</v>
      </c>
      <c r="D373" s="628" t="s">
        <v>550</v>
      </c>
      <c r="E373" s="627" t="s">
        <v>540</v>
      </c>
      <c r="F373" s="628" t="s">
        <v>541</v>
      </c>
      <c r="G373" s="627" t="s">
        <v>1511</v>
      </c>
      <c r="H373" s="627" t="s">
        <v>1840</v>
      </c>
      <c r="I373" s="627" t="s">
        <v>1841</v>
      </c>
      <c r="J373" s="627" t="s">
        <v>1842</v>
      </c>
      <c r="K373" s="627" t="s">
        <v>1806</v>
      </c>
      <c r="L373" s="629">
        <v>44.78</v>
      </c>
      <c r="M373" s="629">
        <v>20</v>
      </c>
      <c r="N373" s="630">
        <v>895.6</v>
      </c>
    </row>
    <row r="374" spans="1:14" ht="14.4" customHeight="1" x14ac:dyDescent="0.3">
      <c r="A374" s="625" t="s">
        <v>535</v>
      </c>
      <c r="B374" s="626" t="s">
        <v>537</v>
      </c>
      <c r="C374" s="627" t="s">
        <v>549</v>
      </c>
      <c r="D374" s="628" t="s">
        <v>550</v>
      </c>
      <c r="E374" s="627" t="s">
        <v>540</v>
      </c>
      <c r="F374" s="628" t="s">
        <v>541</v>
      </c>
      <c r="G374" s="627" t="s">
        <v>1511</v>
      </c>
      <c r="H374" s="627" t="s">
        <v>1843</v>
      </c>
      <c r="I374" s="627" t="s">
        <v>1844</v>
      </c>
      <c r="J374" s="627" t="s">
        <v>1845</v>
      </c>
      <c r="K374" s="627"/>
      <c r="L374" s="629">
        <v>49.225284596266562</v>
      </c>
      <c r="M374" s="629">
        <v>34</v>
      </c>
      <c r="N374" s="630">
        <v>1673.659676273063</v>
      </c>
    </row>
    <row r="375" spans="1:14" ht="14.4" customHeight="1" x14ac:dyDescent="0.3">
      <c r="A375" s="625" t="s">
        <v>535</v>
      </c>
      <c r="B375" s="626" t="s">
        <v>537</v>
      </c>
      <c r="C375" s="627" t="s">
        <v>549</v>
      </c>
      <c r="D375" s="628" t="s">
        <v>550</v>
      </c>
      <c r="E375" s="627" t="s">
        <v>540</v>
      </c>
      <c r="F375" s="628" t="s">
        <v>541</v>
      </c>
      <c r="G375" s="627" t="s">
        <v>1511</v>
      </c>
      <c r="H375" s="627" t="s">
        <v>1846</v>
      </c>
      <c r="I375" s="627" t="s">
        <v>1829</v>
      </c>
      <c r="J375" s="627" t="s">
        <v>1847</v>
      </c>
      <c r="K375" s="627" t="s">
        <v>1800</v>
      </c>
      <c r="L375" s="629">
        <v>148.07</v>
      </c>
      <c r="M375" s="629">
        <v>2</v>
      </c>
      <c r="N375" s="630">
        <v>296.14</v>
      </c>
    </row>
    <row r="376" spans="1:14" ht="14.4" customHeight="1" x14ac:dyDescent="0.3">
      <c r="A376" s="625" t="s">
        <v>535</v>
      </c>
      <c r="B376" s="626" t="s">
        <v>537</v>
      </c>
      <c r="C376" s="627" t="s">
        <v>549</v>
      </c>
      <c r="D376" s="628" t="s">
        <v>550</v>
      </c>
      <c r="E376" s="627" t="s">
        <v>540</v>
      </c>
      <c r="F376" s="628" t="s">
        <v>541</v>
      </c>
      <c r="G376" s="627" t="s">
        <v>1511</v>
      </c>
      <c r="H376" s="627" t="s">
        <v>1848</v>
      </c>
      <c r="I376" s="627" t="s">
        <v>1849</v>
      </c>
      <c r="J376" s="627" t="s">
        <v>1850</v>
      </c>
      <c r="K376" s="627" t="s">
        <v>1828</v>
      </c>
      <c r="L376" s="629">
        <v>148.07</v>
      </c>
      <c r="M376" s="629">
        <v>1</v>
      </c>
      <c r="N376" s="630">
        <v>148.07</v>
      </c>
    </row>
    <row r="377" spans="1:14" ht="14.4" customHeight="1" x14ac:dyDescent="0.3">
      <c r="A377" s="625" t="s">
        <v>535</v>
      </c>
      <c r="B377" s="626" t="s">
        <v>537</v>
      </c>
      <c r="C377" s="627" t="s">
        <v>549</v>
      </c>
      <c r="D377" s="628" t="s">
        <v>550</v>
      </c>
      <c r="E377" s="627" t="s">
        <v>544</v>
      </c>
      <c r="F377" s="628" t="s">
        <v>545</v>
      </c>
      <c r="G377" s="627"/>
      <c r="H377" s="627" t="s">
        <v>1851</v>
      </c>
      <c r="I377" s="627" t="s">
        <v>1852</v>
      </c>
      <c r="J377" s="627" t="s">
        <v>1853</v>
      </c>
      <c r="K377" s="627" t="s">
        <v>1854</v>
      </c>
      <c r="L377" s="629">
        <v>757.6235660698685</v>
      </c>
      <c r="M377" s="629">
        <v>2.6400000000000006</v>
      </c>
      <c r="N377" s="630">
        <v>2000.1262144244533</v>
      </c>
    </row>
    <row r="378" spans="1:14" ht="14.4" customHeight="1" x14ac:dyDescent="0.3">
      <c r="A378" s="625" t="s">
        <v>535</v>
      </c>
      <c r="B378" s="626" t="s">
        <v>537</v>
      </c>
      <c r="C378" s="627" t="s">
        <v>549</v>
      </c>
      <c r="D378" s="628" t="s">
        <v>550</v>
      </c>
      <c r="E378" s="627" t="s">
        <v>544</v>
      </c>
      <c r="F378" s="628" t="s">
        <v>545</v>
      </c>
      <c r="G378" s="627"/>
      <c r="H378" s="627" t="s">
        <v>1855</v>
      </c>
      <c r="I378" s="627" t="s">
        <v>1856</v>
      </c>
      <c r="J378" s="627" t="s">
        <v>1857</v>
      </c>
      <c r="K378" s="627" t="s">
        <v>1858</v>
      </c>
      <c r="L378" s="629">
        <v>63.119508919956104</v>
      </c>
      <c r="M378" s="629">
        <v>6</v>
      </c>
      <c r="N378" s="630">
        <v>378.71705351973662</v>
      </c>
    </row>
    <row r="379" spans="1:14" ht="14.4" customHeight="1" x14ac:dyDescent="0.3">
      <c r="A379" s="625" t="s">
        <v>535</v>
      </c>
      <c r="B379" s="626" t="s">
        <v>537</v>
      </c>
      <c r="C379" s="627" t="s">
        <v>549</v>
      </c>
      <c r="D379" s="628" t="s">
        <v>550</v>
      </c>
      <c r="E379" s="627" t="s">
        <v>544</v>
      </c>
      <c r="F379" s="628" t="s">
        <v>545</v>
      </c>
      <c r="G379" s="627" t="s">
        <v>639</v>
      </c>
      <c r="H379" s="627" t="s">
        <v>1859</v>
      </c>
      <c r="I379" s="627" t="s">
        <v>1860</v>
      </c>
      <c r="J379" s="627" t="s">
        <v>1861</v>
      </c>
      <c r="K379" s="627" t="s">
        <v>1862</v>
      </c>
      <c r="L379" s="629">
        <v>37.877330202739337</v>
      </c>
      <c r="M379" s="629">
        <v>8</v>
      </c>
      <c r="N379" s="630">
        <v>303.0186416219147</v>
      </c>
    </row>
    <row r="380" spans="1:14" ht="14.4" customHeight="1" x14ac:dyDescent="0.3">
      <c r="A380" s="625" t="s">
        <v>535</v>
      </c>
      <c r="B380" s="626" t="s">
        <v>537</v>
      </c>
      <c r="C380" s="627" t="s">
        <v>549</v>
      </c>
      <c r="D380" s="628" t="s">
        <v>550</v>
      </c>
      <c r="E380" s="627" t="s">
        <v>544</v>
      </c>
      <c r="F380" s="628" t="s">
        <v>545</v>
      </c>
      <c r="G380" s="627" t="s">
        <v>639</v>
      </c>
      <c r="H380" s="627" t="s">
        <v>1863</v>
      </c>
      <c r="I380" s="627" t="s">
        <v>1864</v>
      </c>
      <c r="J380" s="627" t="s">
        <v>1865</v>
      </c>
      <c r="K380" s="627" t="s">
        <v>1282</v>
      </c>
      <c r="L380" s="629">
        <v>64.629731960410794</v>
      </c>
      <c r="M380" s="629">
        <v>1</v>
      </c>
      <c r="N380" s="630">
        <v>64.629731960410794</v>
      </c>
    </row>
    <row r="381" spans="1:14" ht="14.4" customHeight="1" x14ac:dyDescent="0.3">
      <c r="A381" s="625" t="s">
        <v>535</v>
      </c>
      <c r="B381" s="626" t="s">
        <v>537</v>
      </c>
      <c r="C381" s="627" t="s">
        <v>549</v>
      </c>
      <c r="D381" s="628" t="s">
        <v>550</v>
      </c>
      <c r="E381" s="627" t="s">
        <v>544</v>
      </c>
      <c r="F381" s="628" t="s">
        <v>545</v>
      </c>
      <c r="G381" s="627" t="s">
        <v>639</v>
      </c>
      <c r="H381" s="627" t="s">
        <v>1866</v>
      </c>
      <c r="I381" s="627" t="s">
        <v>1867</v>
      </c>
      <c r="J381" s="627" t="s">
        <v>1868</v>
      </c>
      <c r="K381" s="627" t="s">
        <v>1869</v>
      </c>
      <c r="L381" s="629">
        <v>11257.29176470588</v>
      </c>
      <c r="M381" s="629">
        <v>3.4</v>
      </c>
      <c r="N381" s="630">
        <v>38274.791999999994</v>
      </c>
    </row>
    <row r="382" spans="1:14" ht="14.4" customHeight="1" x14ac:dyDescent="0.3">
      <c r="A382" s="625" t="s">
        <v>535</v>
      </c>
      <c r="B382" s="626" t="s">
        <v>537</v>
      </c>
      <c r="C382" s="627" t="s">
        <v>549</v>
      </c>
      <c r="D382" s="628" t="s">
        <v>550</v>
      </c>
      <c r="E382" s="627" t="s">
        <v>544</v>
      </c>
      <c r="F382" s="628" t="s">
        <v>545</v>
      </c>
      <c r="G382" s="627" t="s">
        <v>639</v>
      </c>
      <c r="H382" s="627" t="s">
        <v>1870</v>
      </c>
      <c r="I382" s="627" t="s">
        <v>1871</v>
      </c>
      <c r="J382" s="627" t="s">
        <v>1872</v>
      </c>
      <c r="K382" s="627" t="s">
        <v>1873</v>
      </c>
      <c r="L382" s="629">
        <v>85.180128266267701</v>
      </c>
      <c r="M382" s="629">
        <v>2</v>
      </c>
      <c r="N382" s="630">
        <v>170.3602565325354</v>
      </c>
    </row>
    <row r="383" spans="1:14" ht="14.4" customHeight="1" x14ac:dyDescent="0.3">
      <c r="A383" s="625" t="s">
        <v>535</v>
      </c>
      <c r="B383" s="626" t="s">
        <v>537</v>
      </c>
      <c r="C383" s="627" t="s">
        <v>549</v>
      </c>
      <c r="D383" s="628" t="s">
        <v>550</v>
      </c>
      <c r="E383" s="627" t="s">
        <v>544</v>
      </c>
      <c r="F383" s="628" t="s">
        <v>545</v>
      </c>
      <c r="G383" s="627" t="s">
        <v>639</v>
      </c>
      <c r="H383" s="627" t="s">
        <v>1874</v>
      </c>
      <c r="I383" s="627" t="s">
        <v>1875</v>
      </c>
      <c r="J383" s="627" t="s">
        <v>1876</v>
      </c>
      <c r="K383" s="627" t="s">
        <v>1877</v>
      </c>
      <c r="L383" s="629">
        <v>33.338222526856022</v>
      </c>
      <c r="M383" s="629">
        <v>34</v>
      </c>
      <c r="N383" s="630">
        <v>1133.4995659131048</v>
      </c>
    </row>
    <row r="384" spans="1:14" ht="14.4" customHeight="1" x14ac:dyDescent="0.3">
      <c r="A384" s="625" t="s">
        <v>535</v>
      </c>
      <c r="B384" s="626" t="s">
        <v>537</v>
      </c>
      <c r="C384" s="627" t="s">
        <v>549</v>
      </c>
      <c r="D384" s="628" t="s">
        <v>550</v>
      </c>
      <c r="E384" s="627" t="s">
        <v>544</v>
      </c>
      <c r="F384" s="628" t="s">
        <v>545</v>
      </c>
      <c r="G384" s="627" t="s">
        <v>639</v>
      </c>
      <c r="H384" s="627" t="s">
        <v>1878</v>
      </c>
      <c r="I384" s="627" t="s">
        <v>1879</v>
      </c>
      <c r="J384" s="627" t="s">
        <v>1880</v>
      </c>
      <c r="K384" s="627" t="s">
        <v>1881</v>
      </c>
      <c r="L384" s="629">
        <v>428.73099999999999</v>
      </c>
      <c r="M384" s="629">
        <v>-1.2999999999999998</v>
      </c>
      <c r="N384" s="630">
        <v>-557.35029999999995</v>
      </c>
    </row>
    <row r="385" spans="1:14" ht="14.4" customHeight="1" x14ac:dyDescent="0.3">
      <c r="A385" s="625" t="s">
        <v>535</v>
      </c>
      <c r="B385" s="626" t="s">
        <v>537</v>
      </c>
      <c r="C385" s="627" t="s">
        <v>549</v>
      </c>
      <c r="D385" s="628" t="s">
        <v>550</v>
      </c>
      <c r="E385" s="627" t="s">
        <v>544</v>
      </c>
      <c r="F385" s="628" t="s">
        <v>545</v>
      </c>
      <c r="G385" s="627" t="s">
        <v>639</v>
      </c>
      <c r="H385" s="627" t="s">
        <v>1882</v>
      </c>
      <c r="I385" s="627" t="s">
        <v>1883</v>
      </c>
      <c r="J385" s="627" t="s">
        <v>1884</v>
      </c>
      <c r="K385" s="627" t="s">
        <v>1885</v>
      </c>
      <c r="L385" s="629">
        <v>181.92502210472659</v>
      </c>
      <c r="M385" s="629">
        <v>14</v>
      </c>
      <c r="N385" s="630">
        <v>2546.9503094661723</v>
      </c>
    </row>
    <row r="386" spans="1:14" ht="14.4" customHeight="1" x14ac:dyDescent="0.3">
      <c r="A386" s="625" t="s">
        <v>535</v>
      </c>
      <c r="B386" s="626" t="s">
        <v>537</v>
      </c>
      <c r="C386" s="627" t="s">
        <v>549</v>
      </c>
      <c r="D386" s="628" t="s">
        <v>550</v>
      </c>
      <c r="E386" s="627" t="s">
        <v>544</v>
      </c>
      <c r="F386" s="628" t="s">
        <v>545</v>
      </c>
      <c r="G386" s="627" t="s">
        <v>639</v>
      </c>
      <c r="H386" s="627" t="s">
        <v>1886</v>
      </c>
      <c r="I386" s="627" t="s">
        <v>1887</v>
      </c>
      <c r="J386" s="627" t="s">
        <v>1888</v>
      </c>
      <c r="K386" s="627" t="s">
        <v>1889</v>
      </c>
      <c r="L386" s="629">
        <v>641.99037734966169</v>
      </c>
      <c r="M386" s="629">
        <v>3</v>
      </c>
      <c r="N386" s="630">
        <v>1925.9711320489851</v>
      </c>
    </row>
    <row r="387" spans="1:14" ht="14.4" customHeight="1" x14ac:dyDescent="0.3">
      <c r="A387" s="625" t="s">
        <v>535</v>
      </c>
      <c r="B387" s="626" t="s">
        <v>537</v>
      </c>
      <c r="C387" s="627" t="s">
        <v>549</v>
      </c>
      <c r="D387" s="628" t="s">
        <v>550</v>
      </c>
      <c r="E387" s="627" t="s">
        <v>544</v>
      </c>
      <c r="F387" s="628" t="s">
        <v>545</v>
      </c>
      <c r="G387" s="627" t="s">
        <v>639</v>
      </c>
      <c r="H387" s="627" t="s">
        <v>1890</v>
      </c>
      <c r="I387" s="627" t="s">
        <v>1891</v>
      </c>
      <c r="J387" s="627" t="s">
        <v>1892</v>
      </c>
      <c r="K387" s="627" t="s">
        <v>1893</v>
      </c>
      <c r="L387" s="629">
        <v>230.17417625091198</v>
      </c>
      <c r="M387" s="629">
        <v>19</v>
      </c>
      <c r="N387" s="630">
        <v>4373.3093487673277</v>
      </c>
    </row>
    <row r="388" spans="1:14" ht="14.4" customHeight="1" x14ac:dyDescent="0.3">
      <c r="A388" s="625" t="s">
        <v>535</v>
      </c>
      <c r="B388" s="626" t="s">
        <v>537</v>
      </c>
      <c r="C388" s="627" t="s">
        <v>549</v>
      </c>
      <c r="D388" s="628" t="s">
        <v>550</v>
      </c>
      <c r="E388" s="627" t="s">
        <v>544</v>
      </c>
      <c r="F388" s="628" t="s">
        <v>545</v>
      </c>
      <c r="G388" s="627" t="s">
        <v>639</v>
      </c>
      <c r="H388" s="627" t="s">
        <v>1894</v>
      </c>
      <c r="I388" s="627" t="s">
        <v>1895</v>
      </c>
      <c r="J388" s="627" t="s">
        <v>1896</v>
      </c>
      <c r="K388" s="627" t="s">
        <v>1897</v>
      </c>
      <c r="L388" s="629">
        <v>4255.920829534798</v>
      </c>
      <c r="M388" s="629">
        <v>5</v>
      </c>
      <c r="N388" s="630">
        <v>21279.604147673992</v>
      </c>
    </row>
    <row r="389" spans="1:14" ht="14.4" customHeight="1" x14ac:dyDescent="0.3">
      <c r="A389" s="625" t="s">
        <v>535</v>
      </c>
      <c r="B389" s="626" t="s">
        <v>537</v>
      </c>
      <c r="C389" s="627" t="s">
        <v>549</v>
      </c>
      <c r="D389" s="628" t="s">
        <v>550</v>
      </c>
      <c r="E389" s="627" t="s">
        <v>544</v>
      </c>
      <c r="F389" s="628" t="s">
        <v>545</v>
      </c>
      <c r="G389" s="627" t="s">
        <v>639</v>
      </c>
      <c r="H389" s="627" t="s">
        <v>1898</v>
      </c>
      <c r="I389" s="627" t="s">
        <v>1899</v>
      </c>
      <c r="J389" s="627" t="s">
        <v>1900</v>
      </c>
      <c r="K389" s="627" t="s">
        <v>1901</v>
      </c>
      <c r="L389" s="629">
        <v>605.26800000000003</v>
      </c>
      <c r="M389" s="629">
        <v>0.5</v>
      </c>
      <c r="N389" s="630">
        <v>302.63400000000001</v>
      </c>
    </row>
    <row r="390" spans="1:14" ht="14.4" customHeight="1" x14ac:dyDescent="0.3">
      <c r="A390" s="625" t="s">
        <v>535</v>
      </c>
      <c r="B390" s="626" t="s">
        <v>537</v>
      </c>
      <c r="C390" s="627" t="s">
        <v>549</v>
      </c>
      <c r="D390" s="628" t="s">
        <v>550</v>
      </c>
      <c r="E390" s="627" t="s">
        <v>544</v>
      </c>
      <c r="F390" s="628" t="s">
        <v>545</v>
      </c>
      <c r="G390" s="627" t="s">
        <v>639</v>
      </c>
      <c r="H390" s="627" t="s">
        <v>1902</v>
      </c>
      <c r="I390" s="627" t="s">
        <v>1903</v>
      </c>
      <c r="J390" s="627" t="s">
        <v>1904</v>
      </c>
      <c r="K390" s="627" t="s">
        <v>1905</v>
      </c>
      <c r="L390" s="629">
        <v>586.65814395190648</v>
      </c>
      <c r="M390" s="629">
        <v>6.6</v>
      </c>
      <c r="N390" s="630">
        <v>3871.9437500825829</v>
      </c>
    </row>
    <row r="391" spans="1:14" ht="14.4" customHeight="1" x14ac:dyDescent="0.3">
      <c r="A391" s="625" t="s">
        <v>535</v>
      </c>
      <c r="B391" s="626" t="s">
        <v>537</v>
      </c>
      <c r="C391" s="627" t="s">
        <v>549</v>
      </c>
      <c r="D391" s="628" t="s">
        <v>550</v>
      </c>
      <c r="E391" s="627" t="s">
        <v>544</v>
      </c>
      <c r="F391" s="628" t="s">
        <v>545</v>
      </c>
      <c r="G391" s="627" t="s">
        <v>639</v>
      </c>
      <c r="H391" s="627" t="s">
        <v>1906</v>
      </c>
      <c r="I391" s="627" t="s">
        <v>1907</v>
      </c>
      <c r="J391" s="627" t="s">
        <v>1908</v>
      </c>
      <c r="K391" s="627" t="s">
        <v>1909</v>
      </c>
      <c r="L391" s="629">
        <v>246.49</v>
      </c>
      <c r="M391" s="629">
        <v>2</v>
      </c>
      <c r="N391" s="630">
        <v>492.98</v>
      </c>
    </row>
    <row r="392" spans="1:14" ht="14.4" customHeight="1" x14ac:dyDescent="0.3">
      <c r="A392" s="625" t="s">
        <v>535</v>
      </c>
      <c r="B392" s="626" t="s">
        <v>537</v>
      </c>
      <c r="C392" s="627" t="s">
        <v>549</v>
      </c>
      <c r="D392" s="628" t="s">
        <v>550</v>
      </c>
      <c r="E392" s="627" t="s">
        <v>544</v>
      </c>
      <c r="F392" s="628" t="s">
        <v>545</v>
      </c>
      <c r="G392" s="627" t="s">
        <v>639</v>
      </c>
      <c r="H392" s="627" t="s">
        <v>1910</v>
      </c>
      <c r="I392" s="627" t="s">
        <v>1911</v>
      </c>
      <c r="J392" s="627" t="s">
        <v>1912</v>
      </c>
      <c r="K392" s="627" t="s">
        <v>1913</v>
      </c>
      <c r="L392" s="629">
        <v>236.1073333333336</v>
      </c>
      <c r="M392" s="629">
        <v>5</v>
      </c>
      <c r="N392" s="630">
        <v>1180.536666666668</v>
      </c>
    </row>
    <row r="393" spans="1:14" ht="14.4" customHeight="1" x14ac:dyDescent="0.3">
      <c r="A393" s="625" t="s">
        <v>535</v>
      </c>
      <c r="B393" s="626" t="s">
        <v>537</v>
      </c>
      <c r="C393" s="627" t="s">
        <v>549</v>
      </c>
      <c r="D393" s="628" t="s">
        <v>550</v>
      </c>
      <c r="E393" s="627" t="s">
        <v>544</v>
      </c>
      <c r="F393" s="628" t="s">
        <v>545</v>
      </c>
      <c r="G393" s="627" t="s">
        <v>1511</v>
      </c>
      <c r="H393" s="627" t="s">
        <v>1914</v>
      </c>
      <c r="I393" s="627" t="s">
        <v>1915</v>
      </c>
      <c r="J393" s="627" t="s">
        <v>1916</v>
      </c>
      <c r="K393" s="627" t="s">
        <v>1917</v>
      </c>
      <c r="L393" s="629">
        <v>268.52540369982017</v>
      </c>
      <c r="M393" s="629">
        <v>22</v>
      </c>
      <c r="N393" s="630">
        <v>5907.5588813960439</v>
      </c>
    </row>
    <row r="394" spans="1:14" ht="14.4" customHeight="1" x14ac:dyDescent="0.3">
      <c r="A394" s="625" t="s">
        <v>535</v>
      </c>
      <c r="B394" s="626" t="s">
        <v>537</v>
      </c>
      <c r="C394" s="627" t="s">
        <v>549</v>
      </c>
      <c r="D394" s="628" t="s">
        <v>550</v>
      </c>
      <c r="E394" s="627" t="s">
        <v>544</v>
      </c>
      <c r="F394" s="628" t="s">
        <v>545</v>
      </c>
      <c r="G394" s="627" t="s">
        <v>1511</v>
      </c>
      <c r="H394" s="627" t="s">
        <v>1918</v>
      </c>
      <c r="I394" s="627" t="s">
        <v>1919</v>
      </c>
      <c r="J394" s="627" t="s">
        <v>1920</v>
      </c>
      <c r="K394" s="627" t="s">
        <v>1921</v>
      </c>
      <c r="L394" s="629">
        <v>94.600071443828625</v>
      </c>
      <c r="M394" s="629">
        <v>25</v>
      </c>
      <c r="N394" s="630">
        <v>2365.0017860957155</v>
      </c>
    </row>
    <row r="395" spans="1:14" ht="14.4" customHeight="1" x14ac:dyDescent="0.3">
      <c r="A395" s="625" t="s">
        <v>535</v>
      </c>
      <c r="B395" s="626" t="s">
        <v>537</v>
      </c>
      <c r="C395" s="627" t="s">
        <v>549</v>
      </c>
      <c r="D395" s="628" t="s">
        <v>550</v>
      </c>
      <c r="E395" s="627" t="s">
        <v>544</v>
      </c>
      <c r="F395" s="628" t="s">
        <v>545</v>
      </c>
      <c r="G395" s="627" t="s">
        <v>1511</v>
      </c>
      <c r="H395" s="627" t="s">
        <v>1922</v>
      </c>
      <c r="I395" s="627" t="s">
        <v>1923</v>
      </c>
      <c r="J395" s="627" t="s">
        <v>1884</v>
      </c>
      <c r="K395" s="627" t="s">
        <v>1924</v>
      </c>
      <c r="L395" s="629">
        <v>50.249335775618682</v>
      </c>
      <c r="M395" s="629">
        <v>526</v>
      </c>
      <c r="N395" s="630">
        <v>26431.150617975429</v>
      </c>
    </row>
    <row r="396" spans="1:14" ht="14.4" customHeight="1" x14ac:dyDescent="0.3">
      <c r="A396" s="625" t="s">
        <v>535</v>
      </c>
      <c r="B396" s="626" t="s">
        <v>537</v>
      </c>
      <c r="C396" s="627" t="s">
        <v>549</v>
      </c>
      <c r="D396" s="628" t="s">
        <v>550</v>
      </c>
      <c r="E396" s="627" t="s">
        <v>544</v>
      </c>
      <c r="F396" s="628" t="s">
        <v>545</v>
      </c>
      <c r="G396" s="627" t="s">
        <v>1511</v>
      </c>
      <c r="H396" s="627" t="s">
        <v>1925</v>
      </c>
      <c r="I396" s="627" t="s">
        <v>1926</v>
      </c>
      <c r="J396" s="627" t="s">
        <v>1927</v>
      </c>
      <c r="K396" s="627" t="s">
        <v>1928</v>
      </c>
      <c r="L396" s="629">
        <v>3768.2599999999998</v>
      </c>
      <c r="M396" s="629">
        <v>1.6666666666666701</v>
      </c>
      <c r="N396" s="630">
        <v>6280.4333333333461</v>
      </c>
    </row>
    <row r="397" spans="1:14" ht="14.4" customHeight="1" x14ac:dyDescent="0.3">
      <c r="A397" s="625" t="s">
        <v>535</v>
      </c>
      <c r="B397" s="626" t="s">
        <v>537</v>
      </c>
      <c r="C397" s="627" t="s">
        <v>549</v>
      </c>
      <c r="D397" s="628" t="s">
        <v>550</v>
      </c>
      <c r="E397" s="627" t="s">
        <v>544</v>
      </c>
      <c r="F397" s="628" t="s">
        <v>545</v>
      </c>
      <c r="G397" s="627" t="s">
        <v>1511</v>
      </c>
      <c r="H397" s="627" t="s">
        <v>1929</v>
      </c>
      <c r="I397" s="627" t="s">
        <v>1930</v>
      </c>
      <c r="J397" s="627" t="s">
        <v>1931</v>
      </c>
      <c r="K397" s="627" t="s">
        <v>1932</v>
      </c>
      <c r="L397" s="629">
        <v>138.09</v>
      </c>
      <c r="M397" s="629">
        <v>2</v>
      </c>
      <c r="N397" s="630">
        <v>276.18</v>
      </c>
    </row>
    <row r="398" spans="1:14" ht="14.4" customHeight="1" x14ac:dyDescent="0.3">
      <c r="A398" s="625" t="s">
        <v>535</v>
      </c>
      <c r="B398" s="626" t="s">
        <v>537</v>
      </c>
      <c r="C398" s="627" t="s">
        <v>549</v>
      </c>
      <c r="D398" s="628" t="s">
        <v>550</v>
      </c>
      <c r="E398" s="627" t="s">
        <v>544</v>
      </c>
      <c r="F398" s="628" t="s">
        <v>545</v>
      </c>
      <c r="G398" s="627" t="s">
        <v>1511</v>
      </c>
      <c r="H398" s="627" t="s">
        <v>1933</v>
      </c>
      <c r="I398" s="627" t="s">
        <v>1934</v>
      </c>
      <c r="J398" s="627" t="s">
        <v>1935</v>
      </c>
      <c r="K398" s="627" t="s">
        <v>1932</v>
      </c>
      <c r="L398" s="629">
        <v>57.324554183732204</v>
      </c>
      <c r="M398" s="629">
        <v>11</v>
      </c>
      <c r="N398" s="630">
        <v>630.57009602105427</v>
      </c>
    </row>
    <row r="399" spans="1:14" ht="14.4" customHeight="1" x14ac:dyDescent="0.3">
      <c r="A399" s="625" t="s">
        <v>535</v>
      </c>
      <c r="B399" s="626" t="s">
        <v>537</v>
      </c>
      <c r="C399" s="627" t="s">
        <v>549</v>
      </c>
      <c r="D399" s="628" t="s">
        <v>550</v>
      </c>
      <c r="E399" s="627" t="s">
        <v>544</v>
      </c>
      <c r="F399" s="628" t="s">
        <v>545</v>
      </c>
      <c r="G399" s="627" t="s">
        <v>1511</v>
      </c>
      <c r="H399" s="627" t="s">
        <v>1936</v>
      </c>
      <c r="I399" s="627" t="s">
        <v>1937</v>
      </c>
      <c r="J399" s="627" t="s">
        <v>1938</v>
      </c>
      <c r="K399" s="627" t="s">
        <v>1939</v>
      </c>
      <c r="L399" s="629">
        <v>229.54500000000002</v>
      </c>
      <c r="M399" s="629">
        <v>2</v>
      </c>
      <c r="N399" s="630">
        <v>459.09000000000003</v>
      </c>
    </row>
    <row r="400" spans="1:14" ht="14.4" customHeight="1" x14ac:dyDescent="0.3">
      <c r="A400" s="625" t="s">
        <v>535</v>
      </c>
      <c r="B400" s="626" t="s">
        <v>537</v>
      </c>
      <c r="C400" s="627" t="s">
        <v>549</v>
      </c>
      <c r="D400" s="628" t="s">
        <v>550</v>
      </c>
      <c r="E400" s="627" t="s">
        <v>544</v>
      </c>
      <c r="F400" s="628" t="s">
        <v>545</v>
      </c>
      <c r="G400" s="627" t="s">
        <v>1511</v>
      </c>
      <c r="H400" s="627" t="s">
        <v>1940</v>
      </c>
      <c r="I400" s="627" t="s">
        <v>1941</v>
      </c>
      <c r="J400" s="627" t="s">
        <v>1942</v>
      </c>
      <c r="K400" s="627" t="s">
        <v>1943</v>
      </c>
      <c r="L400" s="629">
        <v>88.918743993014473</v>
      </c>
      <c r="M400" s="629">
        <v>88</v>
      </c>
      <c r="N400" s="630">
        <v>7824.8494713852733</v>
      </c>
    </row>
    <row r="401" spans="1:14" ht="14.4" customHeight="1" x14ac:dyDescent="0.3">
      <c r="A401" s="625" t="s">
        <v>535</v>
      </c>
      <c r="B401" s="626" t="s">
        <v>537</v>
      </c>
      <c r="C401" s="627" t="s">
        <v>549</v>
      </c>
      <c r="D401" s="628" t="s">
        <v>550</v>
      </c>
      <c r="E401" s="627" t="s">
        <v>544</v>
      </c>
      <c r="F401" s="628" t="s">
        <v>545</v>
      </c>
      <c r="G401" s="627" t="s">
        <v>1511</v>
      </c>
      <c r="H401" s="627" t="s">
        <v>1944</v>
      </c>
      <c r="I401" s="627" t="s">
        <v>1945</v>
      </c>
      <c r="J401" s="627" t="s">
        <v>1946</v>
      </c>
      <c r="K401" s="627" t="s">
        <v>1897</v>
      </c>
      <c r="L401" s="629">
        <v>307.40027671132327</v>
      </c>
      <c r="M401" s="629">
        <v>61.000000000000092</v>
      </c>
      <c r="N401" s="630">
        <v>18751.416879390748</v>
      </c>
    </row>
    <row r="402" spans="1:14" ht="14.4" customHeight="1" x14ac:dyDescent="0.3">
      <c r="A402" s="625" t="s">
        <v>535</v>
      </c>
      <c r="B402" s="626" t="s">
        <v>537</v>
      </c>
      <c r="C402" s="627" t="s">
        <v>549</v>
      </c>
      <c r="D402" s="628" t="s">
        <v>550</v>
      </c>
      <c r="E402" s="627" t="s">
        <v>544</v>
      </c>
      <c r="F402" s="628" t="s">
        <v>545</v>
      </c>
      <c r="G402" s="627" t="s">
        <v>1511</v>
      </c>
      <c r="H402" s="627" t="s">
        <v>1947</v>
      </c>
      <c r="I402" s="627" t="s">
        <v>1948</v>
      </c>
      <c r="J402" s="627" t="s">
        <v>1949</v>
      </c>
      <c r="K402" s="627" t="s">
        <v>1950</v>
      </c>
      <c r="L402" s="629">
        <v>226.44529187467205</v>
      </c>
      <c r="M402" s="629">
        <v>101.4</v>
      </c>
      <c r="N402" s="630">
        <v>22961.552596091748</v>
      </c>
    </row>
    <row r="403" spans="1:14" ht="14.4" customHeight="1" x14ac:dyDescent="0.3">
      <c r="A403" s="625" t="s">
        <v>535</v>
      </c>
      <c r="B403" s="626" t="s">
        <v>537</v>
      </c>
      <c r="C403" s="627" t="s">
        <v>549</v>
      </c>
      <c r="D403" s="628" t="s">
        <v>550</v>
      </c>
      <c r="E403" s="627" t="s">
        <v>544</v>
      </c>
      <c r="F403" s="628" t="s">
        <v>545</v>
      </c>
      <c r="G403" s="627" t="s">
        <v>1511</v>
      </c>
      <c r="H403" s="627" t="s">
        <v>1951</v>
      </c>
      <c r="I403" s="627" t="s">
        <v>1952</v>
      </c>
      <c r="J403" s="627" t="s">
        <v>1953</v>
      </c>
      <c r="K403" s="627" t="s">
        <v>1954</v>
      </c>
      <c r="L403" s="629">
        <v>298.77999999999997</v>
      </c>
      <c r="M403" s="629">
        <v>1</v>
      </c>
      <c r="N403" s="630">
        <v>298.77999999999997</v>
      </c>
    </row>
    <row r="404" spans="1:14" ht="14.4" customHeight="1" x14ac:dyDescent="0.3">
      <c r="A404" s="625" t="s">
        <v>535</v>
      </c>
      <c r="B404" s="626" t="s">
        <v>537</v>
      </c>
      <c r="C404" s="627" t="s">
        <v>549</v>
      </c>
      <c r="D404" s="628" t="s">
        <v>550</v>
      </c>
      <c r="E404" s="627" t="s">
        <v>544</v>
      </c>
      <c r="F404" s="628" t="s">
        <v>545</v>
      </c>
      <c r="G404" s="627" t="s">
        <v>1511</v>
      </c>
      <c r="H404" s="627" t="s">
        <v>1955</v>
      </c>
      <c r="I404" s="627" t="s">
        <v>1956</v>
      </c>
      <c r="J404" s="627" t="s">
        <v>1957</v>
      </c>
      <c r="K404" s="627" t="s">
        <v>1958</v>
      </c>
      <c r="L404" s="629">
        <v>161.91999999999999</v>
      </c>
      <c r="M404" s="629">
        <v>15</v>
      </c>
      <c r="N404" s="630">
        <v>2428.7999999999997</v>
      </c>
    </row>
    <row r="405" spans="1:14" ht="14.4" customHeight="1" x14ac:dyDescent="0.3">
      <c r="A405" s="625" t="s">
        <v>535</v>
      </c>
      <c r="B405" s="626" t="s">
        <v>537</v>
      </c>
      <c r="C405" s="627" t="s">
        <v>549</v>
      </c>
      <c r="D405" s="628" t="s">
        <v>550</v>
      </c>
      <c r="E405" s="627" t="s">
        <v>544</v>
      </c>
      <c r="F405" s="628" t="s">
        <v>545</v>
      </c>
      <c r="G405" s="627" t="s">
        <v>1511</v>
      </c>
      <c r="H405" s="627" t="s">
        <v>1959</v>
      </c>
      <c r="I405" s="627" t="s">
        <v>1960</v>
      </c>
      <c r="J405" s="627" t="s">
        <v>1961</v>
      </c>
      <c r="K405" s="627" t="s">
        <v>1962</v>
      </c>
      <c r="L405" s="629">
        <v>323.86024247770939</v>
      </c>
      <c r="M405" s="629">
        <v>32</v>
      </c>
      <c r="N405" s="630">
        <v>10363.527759286701</v>
      </c>
    </row>
    <row r="406" spans="1:14" ht="14.4" customHeight="1" x14ac:dyDescent="0.3">
      <c r="A406" s="625" t="s">
        <v>535</v>
      </c>
      <c r="B406" s="626" t="s">
        <v>537</v>
      </c>
      <c r="C406" s="627" t="s">
        <v>549</v>
      </c>
      <c r="D406" s="628" t="s">
        <v>550</v>
      </c>
      <c r="E406" s="627" t="s">
        <v>544</v>
      </c>
      <c r="F406" s="628" t="s">
        <v>545</v>
      </c>
      <c r="G406" s="627" t="s">
        <v>1511</v>
      </c>
      <c r="H406" s="627" t="s">
        <v>1963</v>
      </c>
      <c r="I406" s="627" t="s">
        <v>1964</v>
      </c>
      <c r="J406" s="627" t="s">
        <v>1965</v>
      </c>
      <c r="K406" s="627" t="s">
        <v>1966</v>
      </c>
      <c r="L406" s="629">
        <v>142.965491878357</v>
      </c>
      <c r="M406" s="629">
        <v>4</v>
      </c>
      <c r="N406" s="630">
        <v>571.861967513428</v>
      </c>
    </row>
    <row r="407" spans="1:14" ht="14.4" customHeight="1" x14ac:dyDescent="0.3">
      <c r="A407" s="625" t="s">
        <v>535</v>
      </c>
      <c r="B407" s="626" t="s">
        <v>537</v>
      </c>
      <c r="C407" s="627" t="s">
        <v>549</v>
      </c>
      <c r="D407" s="628" t="s">
        <v>550</v>
      </c>
      <c r="E407" s="627" t="s">
        <v>544</v>
      </c>
      <c r="F407" s="628" t="s">
        <v>545</v>
      </c>
      <c r="G407" s="627" t="s">
        <v>1511</v>
      </c>
      <c r="H407" s="627" t="s">
        <v>1967</v>
      </c>
      <c r="I407" s="627" t="s">
        <v>1968</v>
      </c>
      <c r="J407" s="627" t="s">
        <v>1969</v>
      </c>
      <c r="K407" s="627" t="s">
        <v>1913</v>
      </c>
      <c r="L407" s="629">
        <v>154.33076184751368</v>
      </c>
      <c r="M407" s="629">
        <v>6</v>
      </c>
      <c r="N407" s="630">
        <v>925.98457108508205</v>
      </c>
    </row>
    <row r="408" spans="1:14" ht="14.4" customHeight="1" x14ac:dyDescent="0.3">
      <c r="A408" s="625" t="s">
        <v>535</v>
      </c>
      <c r="B408" s="626" t="s">
        <v>537</v>
      </c>
      <c r="C408" s="627" t="s">
        <v>549</v>
      </c>
      <c r="D408" s="628" t="s">
        <v>550</v>
      </c>
      <c r="E408" s="627" t="s">
        <v>544</v>
      </c>
      <c r="F408" s="628" t="s">
        <v>545</v>
      </c>
      <c r="G408" s="627" t="s">
        <v>1511</v>
      </c>
      <c r="H408" s="627" t="s">
        <v>1970</v>
      </c>
      <c r="I408" s="627" t="s">
        <v>1971</v>
      </c>
      <c r="J408" s="627" t="s">
        <v>1920</v>
      </c>
      <c r="K408" s="627" t="s">
        <v>1972</v>
      </c>
      <c r="L408" s="629">
        <v>74.000210356330896</v>
      </c>
      <c r="M408" s="629">
        <v>15</v>
      </c>
      <c r="N408" s="630">
        <v>1110.0031553449635</v>
      </c>
    </row>
    <row r="409" spans="1:14" ht="14.4" customHeight="1" x14ac:dyDescent="0.3">
      <c r="A409" s="625" t="s">
        <v>535</v>
      </c>
      <c r="B409" s="626" t="s">
        <v>537</v>
      </c>
      <c r="C409" s="627" t="s">
        <v>549</v>
      </c>
      <c r="D409" s="628" t="s">
        <v>550</v>
      </c>
      <c r="E409" s="627" t="s">
        <v>544</v>
      </c>
      <c r="F409" s="628" t="s">
        <v>545</v>
      </c>
      <c r="G409" s="627" t="s">
        <v>1511</v>
      </c>
      <c r="H409" s="627" t="s">
        <v>1973</v>
      </c>
      <c r="I409" s="627" t="s">
        <v>1974</v>
      </c>
      <c r="J409" s="627" t="s">
        <v>1975</v>
      </c>
      <c r="K409" s="627" t="s">
        <v>1976</v>
      </c>
      <c r="L409" s="629">
        <v>217.29000000000002</v>
      </c>
      <c r="M409" s="629">
        <v>30</v>
      </c>
      <c r="N409" s="630">
        <v>6518.7000000000007</v>
      </c>
    </row>
    <row r="410" spans="1:14" ht="14.4" customHeight="1" x14ac:dyDescent="0.3">
      <c r="A410" s="625" t="s">
        <v>535</v>
      </c>
      <c r="B410" s="626" t="s">
        <v>537</v>
      </c>
      <c r="C410" s="627" t="s">
        <v>549</v>
      </c>
      <c r="D410" s="628" t="s">
        <v>550</v>
      </c>
      <c r="E410" s="627" t="s">
        <v>546</v>
      </c>
      <c r="F410" s="628" t="s">
        <v>547</v>
      </c>
      <c r="G410" s="627" t="s">
        <v>639</v>
      </c>
      <c r="H410" s="627" t="s">
        <v>1977</v>
      </c>
      <c r="I410" s="627" t="s">
        <v>1978</v>
      </c>
      <c r="J410" s="627" t="s">
        <v>1979</v>
      </c>
      <c r="K410" s="627" t="s">
        <v>698</v>
      </c>
      <c r="L410" s="629">
        <v>76.77</v>
      </c>
      <c r="M410" s="629">
        <v>2</v>
      </c>
      <c r="N410" s="630">
        <v>153.54</v>
      </c>
    </row>
    <row r="411" spans="1:14" ht="14.4" customHeight="1" x14ac:dyDescent="0.3">
      <c r="A411" s="625" t="s">
        <v>535</v>
      </c>
      <c r="B411" s="626" t="s">
        <v>537</v>
      </c>
      <c r="C411" s="627" t="s">
        <v>549</v>
      </c>
      <c r="D411" s="628" t="s">
        <v>550</v>
      </c>
      <c r="E411" s="627" t="s">
        <v>546</v>
      </c>
      <c r="F411" s="628" t="s">
        <v>547</v>
      </c>
      <c r="G411" s="627" t="s">
        <v>639</v>
      </c>
      <c r="H411" s="627" t="s">
        <v>1980</v>
      </c>
      <c r="I411" s="627" t="s">
        <v>1981</v>
      </c>
      <c r="J411" s="627" t="s">
        <v>1982</v>
      </c>
      <c r="K411" s="627" t="s">
        <v>1983</v>
      </c>
      <c r="L411" s="629">
        <v>88.894885085812405</v>
      </c>
      <c r="M411" s="629">
        <v>4</v>
      </c>
      <c r="N411" s="630">
        <v>355.57954034324962</v>
      </c>
    </row>
    <row r="412" spans="1:14" ht="14.4" customHeight="1" x14ac:dyDescent="0.3">
      <c r="A412" s="625" t="s">
        <v>535</v>
      </c>
      <c r="B412" s="626" t="s">
        <v>537</v>
      </c>
      <c r="C412" s="627" t="s">
        <v>549</v>
      </c>
      <c r="D412" s="628" t="s">
        <v>550</v>
      </c>
      <c r="E412" s="627" t="s">
        <v>546</v>
      </c>
      <c r="F412" s="628" t="s">
        <v>547</v>
      </c>
      <c r="G412" s="627" t="s">
        <v>639</v>
      </c>
      <c r="H412" s="627" t="s">
        <v>1984</v>
      </c>
      <c r="I412" s="627" t="s">
        <v>1985</v>
      </c>
      <c r="J412" s="627" t="s">
        <v>1986</v>
      </c>
      <c r="K412" s="627" t="s">
        <v>1987</v>
      </c>
      <c r="L412" s="629">
        <v>393.76</v>
      </c>
      <c r="M412" s="629">
        <v>1</v>
      </c>
      <c r="N412" s="630">
        <v>393.76</v>
      </c>
    </row>
    <row r="413" spans="1:14" ht="14.4" customHeight="1" x14ac:dyDescent="0.3">
      <c r="A413" s="625" t="s">
        <v>535</v>
      </c>
      <c r="B413" s="626" t="s">
        <v>537</v>
      </c>
      <c r="C413" s="627" t="s">
        <v>549</v>
      </c>
      <c r="D413" s="628" t="s">
        <v>550</v>
      </c>
      <c r="E413" s="627" t="s">
        <v>546</v>
      </c>
      <c r="F413" s="628" t="s">
        <v>547</v>
      </c>
      <c r="G413" s="627" t="s">
        <v>1511</v>
      </c>
      <c r="H413" s="627" t="s">
        <v>1988</v>
      </c>
      <c r="I413" s="627" t="s">
        <v>1989</v>
      </c>
      <c r="J413" s="627" t="s">
        <v>1990</v>
      </c>
      <c r="K413" s="627" t="s">
        <v>1991</v>
      </c>
      <c r="L413" s="629">
        <v>1834.91</v>
      </c>
      <c r="M413" s="629">
        <v>1</v>
      </c>
      <c r="N413" s="630">
        <v>1834.91</v>
      </c>
    </row>
    <row r="414" spans="1:14" ht="14.4" customHeight="1" x14ac:dyDescent="0.3">
      <c r="A414" s="625" t="s">
        <v>535</v>
      </c>
      <c r="B414" s="626" t="s">
        <v>537</v>
      </c>
      <c r="C414" s="627" t="s">
        <v>553</v>
      </c>
      <c r="D414" s="628" t="s">
        <v>554</v>
      </c>
      <c r="E414" s="627" t="s">
        <v>538</v>
      </c>
      <c r="F414" s="628" t="s">
        <v>539</v>
      </c>
      <c r="G414" s="627" t="s">
        <v>639</v>
      </c>
      <c r="H414" s="627" t="s">
        <v>668</v>
      </c>
      <c r="I414" s="627" t="s">
        <v>669</v>
      </c>
      <c r="J414" s="627" t="s">
        <v>670</v>
      </c>
      <c r="K414" s="627" t="s">
        <v>671</v>
      </c>
      <c r="L414" s="629">
        <v>85.309650332828298</v>
      </c>
      <c r="M414" s="629">
        <v>1</v>
      </c>
      <c r="N414" s="630">
        <v>85.309650332828298</v>
      </c>
    </row>
    <row r="415" spans="1:14" ht="14.4" customHeight="1" x14ac:dyDescent="0.3">
      <c r="A415" s="625" t="s">
        <v>535</v>
      </c>
      <c r="B415" s="626" t="s">
        <v>537</v>
      </c>
      <c r="C415" s="627" t="s">
        <v>553</v>
      </c>
      <c r="D415" s="628" t="s">
        <v>554</v>
      </c>
      <c r="E415" s="627" t="s">
        <v>538</v>
      </c>
      <c r="F415" s="628" t="s">
        <v>539</v>
      </c>
      <c r="G415" s="627" t="s">
        <v>639</v>
      </c>
      <c r="H415" s="627" t="s">
        <v>672</v>
      </c>
      <c r="I415" s="627" t="s">
        <v>673</v>
      </c>
      <c r="J415" s="627" t="s">
        <v>674</v>
      </c>
      <c r="K415" s="627" t="s">
        <v>675</v>
      </c>
      <c r="L415" s="629">
        <v>95.079999999999899</v>
      </c>
      <c r="M415" s="629">
        <v>1</v>
      </c>
      <c r="N415" s="630">
        <v>95.079999999999899</v>
      </c>
    </row>
    <row r="416" spans="1:14" ht="14.4" customHeight="1" x14ac:dyDescent="0.3">
      <c r="A416" s="625" t="s">
        <v>535</v>
      </c>
      <c r="B416" s="626" t="s">
        <v>537</v>
      </c>
      <c r="C416" s="627" t="s">
        <v>553</v>
      </c>
      <c r="D416" s="628" t="s">
        <v>554</v>
      </c>
      <c r="E416" s="627" t="s">
        <v>538</v>
      </c>
      <c r="F416" s="628" t="s">
        <v>539</v>
      </c>
      <c r="G416" s="627" t="s">
        <v>639</v>
      </c>
      <c r="H416" s="627" t="s">
        <v>691</v>
      </c>
      <c r="I416" s="627" t="s">
        <v>692</v>
      </c>
      <c r="J416" s="627" t="s">
        <v>693</v>
      </c>
      <c r="K416" s="627" t="s">
        <v>694</v>
      </c>
      <c r="L416" s="629">
        <v>60.479356262209151</v>
      </c>
      <c r="M416" s="629">
        <v>2</v>
      </c>
      <c r="N416" s="630">
        <v>120.9587125244183</v>
      </c>
    </row>
    <row r="417" spans="1:14" ht="14.4" customHeight="1" x14ac:dyDescent="0.3">
      <c r="A417" s="625" t="s">
        <v>535</v>
      </c>
      <c r="B417" s="626" t="s">
        <v>537</v>
      </c>
      <c r="C417" s="627" t="s">
        <v>553</v>
      </c>
      <c r="D417" s="628" t="s">
        <v>554</v>
      </c>
      <c r="E417" s="627" t="s">
        <v>538</v>
      </c>
      <c r="F417" s="628" t="s">
        <v>539</v>
      </c>
      <c r="G417" s="627" t="s">
        <v>639</v>
      </c>
      <c r="H417" s="627" t="s">
        <v>864</v>
      </c>
      <c r="I417" s="627" t="s">
        <v>865</v>
      </c>
      <c r="J417" s="627" t="s">
        <v>866</v>
      </c>
      <c r="K417" s="627" t="s">
        <v>867</v>
      </c>
      <c r="L417" s="629">
        <v>259.44</v>
      </c>
      <c r="M417" s="629">
        <v>1</v>
      </c>
      <c r="N417" s="630">
        <v>259.44</v>
      </c>
    </row>
    <row r="418" spans="1:14" ht="14.4" customHeight="1" x14ac:dyDescent="0.3">
      <c r="A418" s="625" t="s">
        <v>535</v>
      </c>
      <c r="B418" s="626" t="s">
        <v>537</v>
      </c>
      <c r="C418" s="627" t="s">
        <v>553</v>
      </c>
      <c r="D418" s="628" t="s">
        <v>554</v>
      </c>
      <c r="E418" s="627" t="s">
        <v>538</v>
      </c>
      <c r="F418" s="628" t="s">
        <v>539</v>
      </c>
      <c r="G418" s="627" t="s">
        <v>639</v>
      </c>
      <c r="H418" s="627" t="s">
        <v>1992</v>
      </c>
      <c r="I418" s="627" t="s">
        <v>1993</v>
      </c>
      <c r="J418" s="627" t="s">
        <v>1994</v>
      </c>
      <c r="K418" s="627" t="s">
        <v>1995</v>
      </c>
      <c r="L418" s="629">
        <v>106.14500000000001</v>
      </c>
      <c r="M418" s="629">
        <v>2</v>
      </c>
      <c r="N418" s="630">
        <v>212.29000000000002</v>
      </c>
    </row>
    <row r="419" spans="1:14" ht="14.4" customHeight="1" x14ac:dyDescent="0.3">
      <c r="A419" s="625" t="s">
        <v>535</v>
      </c>
      <c r="B419" s="626" t="s">
        <v>537</v>
      </c>
      <c r="C419" s="627" t="s">
        <v>553</v>
      </c>
      <c r="D419" s="628" t="s">
        <v>554</v>
      </c>
      <c r="E419" s="627" t="s">
        <v>538</v>
      </c>
      <c r="F419" s="628" t="s">
        <v>539</v>
      </c>
      <c r="G419" s="627" t="s">
        <v>639</v>
      </c>
      <c r="H419" s="627" t="s">
        <v>1098</v>
      </c>
      <c r="I419" s="627" t="s">
        <v>1099</v>
      </c>
      <c r="J419" s="627" t="s">
        <v>1100</v>
      </c>
      <c r="K419" s="627"/>
      <c r="L419" s="629">
        <v>140.1987564051623</v>
      </c>
      <c r="M419" s="629">
        <v>3</v>
      </c>
      <c r="N419" s="630">
        <v>420.59626921548693</v>
      </c>
    </row>
    <row r="420" spans="1:14" ht="14.4" customHeight="1" x14ac:dyDescent="0.3">
      <c r="A420" s="625" t="s">
        <v>535</v>
      </c>
      <c r="B420" s="626" t="s">
        <v>537</v>
      </c>
      <c r="C420" s="627" t="s">
        <v>553</v>
      </c>
      <c r="D420" s="628" t="s">
        <v>554</v>
      </c>
      <c r="E420" s="627" t="s">
        <v>538</v>
      </c>
      <c r="F420" s="628" t="s">
        <v>539</v>
      </c>
      <c r="G420" s="627" t="s">
        <v>639</v>
      </c>
      <c r="H420" s="627" t="s">
        <v>1109</v>
      </c>
      <c r="I420" s="627" t="s">
        <v>1110</v>
      </c>
      <c r="J420" s="627" t="s">
        <v>1111</v>
      </c>
      <c r="K420" s="627" t="s">
        <v>1112</v>
      </c>
      <c r="L420" s="629">
        <v>71.059288591447398</v>
      </c>
      <c r="M420" s="629">
        <v>1</v>
      </c>
      <c r="N420" s="630">
        <v>71.059288591447398</v>
      </c>
    </row>
    <row r="421" spans="1:14" ht="14.4" customHeight="1" x14ac:dyDescent="0.3">
      <c r="A421" s="625" t="s">
        <v>535</v>
      </c>
      <c r="B421" s="626" t="s">
        <v>537</v>
      </c>
      <c r="C421" s="627" t="s">
        <v>553</v>
      </c>
      <c r="D421" s="628" t="s">
        <v>554</v>
      </c>
      <c r="E421" s="627" t="s">
        <v>538</v>
      </c>
      <c r="F421" s="628" t="s">
        <v>539</v>
      </c>
      <c r="G421" s="627" t="s">
        <v>639</v>
      </c>
      <c r="H421" s="627" t="s">
        <v>1996</v>
      </c>
      <c r="I421" s="627" t="s">
        <v>1997</v>
      </c>
      <c r="J421" s="627" t="s">
        <v>1130</v>
      </c>
      <c r="K421" s="627" t="s">
        <v>1998</v>
      </c>
      <c r="L421" s="629">
        <v>19.14</v>
      </c>
      <c r="M421" s="629">
        <v>1</v>
      </c>
      <c r="N421" s="630">
        <v>19.14</v>
      </c>
    </row>
    <row r="422" spans="1:14" ht="14.4" customHeight="1" x14ac:dyDescent="0.3">
      <c r="A422" s="625" t="s">
        <v>535</v>
      </c>
      <c r="B422" s="626" t="s">
        <v>537</v>
      </c>
      <c r="C422" s="627" t="s">
        <v>553</v>
      </c>
      <c r="D422" s="628" t="s">
        <v>554</v>
      </c>
      <c r="E422" s="627" t="s">
        <v>538</v>
      </c>
      <c r="F422" s="628" t="s">
        <v>539</v>
      </c>
      <c r="G422" s="627" t="s">
        <v>639</v>
      </c>
      <c r="H422" s="627" t="s">
        <v>1146</v>
      </c>
      <c r="I422" s="627" t="s">
        <v>1029</v>
      </c>
      <c r="J422" s="627" t="s">
        <v>1147</v>
      </c>
      <c r="K422" s="627"/>
      <c r="L422" s="629">
        <v>185.56400571678697</v>
      </c>
      <c r="M422" s="629">
        <v>3</v>
      </c>
      <c r="N422" s="630">
        <v>556.69201715036093</v>
      </c>
    </row>
    <row r="423" spans="1:14" ht="14.4" customHeight="1" x14ac:dyDescent="0.3">
      <c r="A423" s="625" t="s">
        <v>535</v>
      </c>
      <c r="B423" s="626" t="s">
        <v>537</v>
      </c>
      <c r="C423" s="627" t="s">
        <v>553</v>
      </c>
      <c r="D423" s="628" t="s">
        <v>554</v>
      </c>
      <c r="E423" s="627" t="s">
        <v>538</v>
      </c>
      <c r="F423" s="628" t="s">
        <v>539</v>
      </c>
      <c r="G423" s="627" t="s">
        <v>639</v>
      </c>
      <c r="H423" s="627" t="s">
        <v>1388</v>
      </c>
      <c r="I423" s="627" t="s">
        <v>1389</v>
      </c>
      <c r="J423" s="627" t="s">
        <v>1390</v>
      </c>
      <c r="K423" s="627" t="s">
        <v>1387</v>
      </c>
      <c r="L423" s="629">
        <v>38.936511714443199</v>
      </c>
      <c r="M423" s="629">
        <v>1</v>
      </c>
      <c r="N423" s="630">
        <v>38.936511714443199</v>
      </c>
    </row>
    <row r="424" spans="1:14" ht="14.4" customHeight="1" x14ac:dyDescent="0.3">
      <c r="A424" s="625" t="s">
        <v>535</v>
      </c>
      <c r="B424" s="626" t="s">
        <v>537</v>
      </c>
      <c r="C424" s="627" t="s">
        <v>553</v>
      </c>
      <c r="D424" s="628" t="s">
        <v>554</v>
      </c>
      <c r="E424" s="627" t="s">
        <v>538</v>
      </c>
      <c r="F424" s="628" t="s">
        <v>539</v>
      </c>
      <c r="G424" s="627" t="s">
        <v>639</v>
      </c>
      <c r="H424" s="627" t="s">
        <v>1452</v>
      </c>
      <c r="I424" s="627" t="s">
        <v>1029</v>
      </c>
      <c r="J424" s="627" t="s">
        <v>1453</v>
      </c>
      <c r="K424" s="627"/>
      <c r="L424" s="629">
        <v>264.47718941490501</v>
      </c>
      <c r="M424" s="629">
        <v>1</v>
      </c>
      <c r="N424" s="630">
        <v>264.47718941490501</v>
      </c>
    </row>
    <row r="425" spans="1:14" ht="14.4" customHeight="1" x14ac:dyDescent="0.3">
      <c r="A425" s="625" t="s">
        <v>535</v>
      </c>
      <c r="B425" s="626" t="s">
        <v>537</v>
      </c>
      <c r="C425" s="627" t="s">
        <v>553</v>
      </c>
      <c r="D425" s="628" t="s">
        <v>554</v>
      </c>
      <c r="E425" s="627" t="s">
        <v>538</v>
      </c>
      <c r="F425" s="628" t="s">
        <v>539</v>
      </c>
      <c r="G425" s="627" t="s">
        <v>639</v>
      </c>
      <c r="H425" s="627" t="s">
        <v>1999</v>
      </c>
      <c r="I425" s="627" t="s">
        <v>1029</v>
      </c>
      <c r="J425" s="627" t="s">
        <v>2000</v>
      </c>
      <c r="K425" s="627"/>
      <c r="L425" s="629">
        <v>57.374945410475178</v>
      </c>
      <c r="M425" s="629">
        <v>8</v>
      </c>
      <c r="N425" s="630">
        <v>458.99956328380142</v>
      </c>
    </row>
    <row r="426" spans="1:14" ht="14.4" customHeight="1" x14ac:dyDescent="0.3">
      <c r="A426" s="625" t="s">
        <v>535</v>
      </c>
      <c r="B426" s="626" t="s">
        <v>537</v>
      </c>
      <c r="C426" s="627" t="s">
        <v>553</v>
      </c>
      <c r="D426" s="628" t="s">
        <v>554</v>
      </c>
      <c r="E426" s="627" t="s">
        <v>538</v>
      </c>
      <c r="F426" s="628" t="s">
        <v>539</v>
      </c>
      <c r="G426" s="627" t="s">
        <v>639</v>
      </c>
      <c r="H426" s="627" t="s">
        <v>2001</v>
      </c>
      <c r="I426" s="627" t="s">
        <v>1029</v>
      </c>
      <c r="J426" s="627" t="s">
        <v>2002</v>
      </c>
      <c r="K426" s="627"/>
      <c r="L426" s="629">
        <v>154.88999999999999</v>
      </c>
      <c r="M426" s="629">
        <v>15</v>
      </c>
      <c r="N426" s="630">
        <v>2323.35</v>
      </c>
    </row>
    <row r="427" spans="1:14" ht="14.4" customHeight="1" x14ac:dyDescent="0.3">
      <c r="A427" s="625" t="s">
        <v>535</v>
      </c>
      <c r="B427" s="626" t="s">
        <v>537</v>
      </c>
      <c r="C427" s="627" t="s">
        <v>553</v>
      </c>
      <c r="D427" s="628" t="s">
        <v>554</v>
      </c>
      <c r="E427" s="627" t="s">
        <v>538</v>
      </c>
      <c r="F427" s="628" t="s">
        <v>539</v>
      </c>
      <c r="G427" s="627" t="s">
        <v>1511</v>
      </c>
      <c r="H427" s="627" t="s">
        <v>1552</v>
      </c>
      <c r="I427" s="627" t="s">
        <v>1553</v>
      </c>
      <c r="J427" s="627" t="s">
        <v>1554</v>
      </c>
      <c r="K427" s="627" t="s">
        <v>1555</v>
      </c>
      <c r="L427" s="629">
        <v>144.53012138035649</v>
      </c>
      <c r="M427" s="629">
        <v>4</v>
      </c>
      <c r="N427" s="630">
        <v>578.12048552142596</v>
      </c>
    </row>
    <row r="428" spans="1:14" ht="14.4" customHeight="1" x14ac:dyDescent="0.3">
      <c r="A428" s="625" t="s">
        <v>535</v>
      </c>
      <c r="B428" s="626" t="s">
        <v>537</v>
      </c>
      <c r="C428" s="627" t="s">
        <v>555</v>
      </c>
      <c r="D428" s="628" t="s">
        <v>556</v>
      </c>
      <c r="E428" s="627" t="s">
        <v>538</v>
      </c>
      <c r="F428" s="628" t="s">
        <v>539</v>
      </c>
      <c r="G428" s="627"/>
      <c r="H428" s="627" t="s">
        <v>2003</v>
      </c>
      <c r="I428" s="627" t="s">
        <v>2004</v>
      </c>
      <c r="J428" s="627" t="s">
        <v>2005</v>
      </c>
      <c r="K428" s="627" t="s">
        <v>2006</v>
      </c>
      <c r="L428" s="629">
        <v>120.65</v>
      </c>
      <c r="M428" s="629">
        <v>2</v>
      </c>
      <c r="N428" s="630">
        <v>241.3</v>
      </c>
    </row>
    <row r="429" spans="1:14" ht="14.4" customHeight="1" x14ac:dyDescent="0.3">
      <c r="A429" s="625" t="s">
        <v>535</v>
      </c>
      <c r="B429" s="626" t="s">
        <v>537</v>
      </c>
      <c r="C429" s="627" t="s">
        <v>555</v>
      </c>
      <c r="D429" s="628" t="s">
        <v>556</v>
      </c>
      <c r="E429" s="627" t="s">
        <v>538</v>
      </c>
      <c r="F429" s="628" t="s">
        <v>539</v>
      </c>
      <c r="G429" s="627"/>
      <c r="H429" s="627" t="s">
        <v>579</v>
      </c>
      <c r="I429" s="627" t="s">
        <v>580</v>
      </c>
      <c r="J429" s="627" t="s">
        <v>581</v>
      </c>
      <c r="K429" s="627"/>
      <c r="L429" s="629">
        <v>80.438032326372948</v>
      </c>
      <c r="M429" s="629">
        <v>295</v>
      </c>
      <c r="N429" s="630">
        <v>23729.219536280019</v>
      </c>
    </row>
    <row r="430" spans="1:14" ht="14.4" customHeight="1" x14ac:dyDescent="0.3">
      <c r="A430" s="625" t="s">
        <v>535</v>
      </c>
      <c r="B430" s="626" t="s">
        <v>537</v>
      </c>
      <c r="C430" s="627" t="s">
        <v>555</v>
      </c>
      <c r="D430" s="628" t="s">
        <v>556</v>
      </c>
      <c r="E430" s="627" t="s">
        <v>538</v>
      </c>
      <c r="F430" s="628" t="s">
        <v>539</v>
      </c>
      <c r="G430" s="627"/>
      <c r="H430" s="627" t="s">
        <v>598</v>
      </c>
      <c r="I430" s="627" t="s">
        <v>599</v>
      </c>
      <c r="J430" s="627" t="s">
        <v>600</v>
      </c>
      <c r="K430" s="627" t="s">
        <v>601</v>
      </c>
      <c r="L430" s="629">
        <v>162.14666666666668</v>
      </c>
      <c r="M430" s="629">
        <v>6</v>
      </c>
      <c r="N430" s="630">
        <v>972.88</v>
      </c>
    </row>
    <row r="431" spans="1:14" ht="14.4" customHeight="1" x14ac:dyDescent="0.3">
      <c r="A431" s="625" t="s">
        <v>535</v>
      </c>
      <c r="B431" s="626" t="s">
        <v>537</v>
      </c>
      <c r="C431" s="627" t="s">
        <v>555</v>
      </c>
      <c r="D431" s="628" t="s">
        <v>556</v>
      </c>
      <c r="E431" s="627" t="s">
        <v>538</v>
      </c>
      <c r="F431" s="628" t="s">
        <v>539</v>
      </c>
      <c r="G431" s="627"/>
      <c r="H431" s="627" t="s">
        <v>605</v>
      </c>
      <c r="I431" s="627" t="s">
        <v>606</v>
      </c>
      <c r="J431" s="627" t="s">
        <v>607</v>
      </c>
      <c r="K431" s="627" t="s">
        <v>608</v>
      </c>
      <c r="L431" s="629">
        <v>90.323333333333338</v>
      </c>
      <c r="M431" s="629">
        <v>3</v>
      </c>
      <c r="N431" s="630">
        <v>270.97000000000003</v>
      </c>
    </row>
    <row r="432" spans="1:14" ht="14.4" customHeight="1" x14ac:dyDescent="0.3">
      <c r="A432" s="625" t="s">
        <v>535</v>
      </c>
      <c r="B432" s="626" t="s">
        <v>537</v>
      </c>
      <c r="C432" s="627" t="s">
        <v>555</v>
      </c>
      <c r="D432" s="628" t="s">
        <v>556</v>
      </c>
      <c r="E432" s="627" t="s">
        <v>538</v>
      </c>
      <c r="F432" s="628" t="s">
        <v>539</v>
      </c>
      <c r="G432" s="627"/>
      <c r="H432" s="627" t="s">
        <v>609</v>
      </c>
      <c r="I432" s="627" t="s">
        <v>610</v>
      </c>
      <c r="J432" s="627" t="s">
        <v>611</v>
      </c>
      <c r="K432" s="627" t="s">
        <v>612</v>
      </c>
      <c r="L432" s="629">
        <v>108.26898647775599</v>
      </c>
      <c r="M432" s="629">
        <v>5</v>
      </c>
      <c r="N432" s="630">
        <v>541.34493238877997</v>
      </c>
    </row>
    <row r="433" spans="1:14" ht="14.4" customHeight="1" x14ac:dyDescent="0.3">
      <c r="A433" s="625" t="s">
        <v>535</v>
      </c>
      <c r="B433" s="626" t="s">
        <v>537</v>
      </c>
      <c r="C433" s="627" t="s">
        <v>555</v>
      </c>
      <c r="D433" s="628" t="s">
        <v>556</v>
      </c>
      <c r="E433" s="627" t="s">
        <v>538</v>
      </c>
      <c r="F433" s="628" t="s">
        <v>539</v>
      </c>
      <c r="G433" s="627"/>
      <c r="H433" s="627" t="s">
        <v>2007</v>
      </c>
      <c r="I433" s="627" t="s">
        <v>2008</v>
      </c>
      <c r="J433" s="627" t="s">
        <v>2009</v>
      </c>
      <c r="K433" s="627" t="s">
        <v>2010</v>
      </c>
      <c r="L433" s="629">
        <v>260.6260467080433</v>
      </c>
      <c r="M433" s="629">
        <v>220</v>
      </c>
      <c r="N433" s="630">
        <v>57337.730275769529</v>
      </c>
    </row>
    <row r="434" spans="1:14" ht="14.4" customHeight="1" x14ac:dyDescent="0.3">
      <c r="A434" s="625" t="s">
        <v>535</v>
      </c>
      <c r="B434" s="626" t="s">
        <v>537</v>
      </c>
      <c r="C434" s="627" t="s">
        <v>555</v>
      </c>
      <c r="D434" s="628" t="s">
        <v>556</v>
      </c>
      <c r="E434" s="627" t="s">
        <v>538</v>
      </c>
      <c r="F434" s="628" t="s">
        <v>539</v>
      </c>
      <c r="G434" s="627"/>
      <c r="H434" s="627" t="s">
        <v>2011</v>
      </c>
      <c r="I434" s="627" t="s">
        <v>2012</v>
      </c>
      <c r="J434" s="627" t="s">
        <v>607</v>
      </c>
      <c r="K434" s="627" t="s">
        <v>2013</v>
      </c>
      <c r="L434" s="629">
        <v>125.15</v>
      </c>
      <c r="M434" s="629">
        <v>2</v>
      </c>
      <c r="N434" s="630">
        <v>250.3</v>
      </c>
    </row>
    <row r="435" spans="1:14" ht="14.4" customHeight="1" x14ac:dyDescent="0.3">
      <c r="A435" s="625" t="s">
        <v>535</v>
      </c>
      <c r="B435" s="626" t="s">
        <v>537</v>
      </c>
      <c r="C435" s="627" t="s">
        <v>555</v>
      </c>
      <c r="D435" s="628" t="s">
        <v>556</v>
      </c>
      <c r="E435" s="627" t="s">
        <v>538</v>
      </c>
      <c r="F435" s="628" t="s">
        <v>539</v>
      </c>
      <c r="G435" s="627"/>
      <c r="H435" s="627" t="s">
        <v>2014</v>
      </c>
      <c r="I435" s="627" t="s">
        <v>2015</v>
      </c>
      <c r="J435" s="627" t="s">
        <v>2016</v>
      </c>
      <c r="K435" s="627" t="s">
        <v>2017</v>
      </c>
      <c r="L435" s="629">
        <v>104.930073315957</v>
      </c>
      <c r="M435" s="629">
        <v>1</v>
      </c>
      <c r="N435" s="630">
        <v>104.930073315957</v>
      </c>
    </row>
    <row r="436" spans="1:14" ht="14.4" customHeight="1" x14ac:dyDescent="0.3">
      <c r="A436" s="625" t="s">
        <v>535</v>
      </c>
      <c r="B436" s="626" t="s">
        <v>537</v>
      </c>
      <c r="C436" s="627" t="s">
        <v>555</v>
      </c>
      <c r="D436" s="628" t="s">
        <v>556</v>
      </c>
      <c r="E436" s="627" t="s">
        <v>538</v>
      </c>
      <c r="F436" s="628" t="s">
        <v>539</v>
      </c>
      <c r="G436" s="627"/>
      <c r="H436" s="627" t="s">
        <v>2018</v>
      </c>
      <c r="I436" s="627" t="s">
        <v>2019</v>
      </c>
      <c r="J436" s="627" t="s">
        <v>2020</v>
      </c>
      <c r="K436" s="627" t="s">
        <v>2021</v>
      </c>
      <c r="L436" s="629">
        <v>172.26</v>
      </c>
      <c r="M436" s="629">
        <v>2</v>
      </c>
      <c r="N436" s="630">
        <v>344.52</v>
      </c>
    </row>
    <row r="437" spans="1:14" ht="14.4" customHeight="1" x14ac:dyDescent="0.3">
      <c r="A437" s="625" t="s">
        <v>535</v>
      </c>
      <c r="B437" s="626" t="s">
        <v>537</v>
      </c>
      <c r="C437" s="627" t="s">
        <v>555</v>
      </c>
      <c r="D437" s="628" t="s">
        <v>556</v>
      </c>
      <c r="E437" s="627" t="s">
        <v>538</v>
      </c>
      <c r="F437" s="628" t="s">
        <v>539</v>
      </c>
      <c r="G437" s="627" t="s">
        <v>639</v>
      </c>
      <c r="H437" s="627" t="s">
        <v>640</v>
      </c>
      <c r="I437" s="627" t="s">
        <v>640</v>
      </c>
      <c r="J437" s="627" t="s">
        <v>641</v>
      </c>
      <c r="K437" s="627" t="s">
        <v>642</v>
      </c>
      <c r="L437" s="629">
        <v>259.44086771261954</v>
      </c>
      <c r="M437" s="629">
        <v>78.499999999999986</v>
      </c>
      <c r="N437" s="630">
        <v>20366.108115440631</v>
      </c>
    </row>
    <row r="438" spans="1:14" ht="14.4" customHeight="1" x14ac:dyDescent="0.3">
      <c r="A438" s="625" t="s">
        <v>535</v>
      </c>
      <c r="B438" s="626" t="s">
        <v>537</v>
      </c>
      <c r="C438" s="627" t="s">
        <v>555</v>
      </c>
      <c r="D438" s="628" t="s">
        <v>556</v>
      </c>
      <c r="E438" s="627" t="s">
        <v>538</v>
      </c>
      <c r="F438" s="628" t="s">
        <v>539</v>
      </c>
      <c r="G438" s="627" t="s">
        <v>639</v>
      </c>
      <c r="H438" s="627" t="s">
        <v>643</v>
      </c>
      <c r="I438" s="627" t="s">
        <v>643</v>
      </c>
      <c r="J438" s="627" t="s">
        <v>644</v>
      </c>
      <c r="K438" s="627" t="s">
        <v>645</v>
      </c>
      <c r="L438" s="629">
        <v>181.58863972878586</v>
      </c>
      <c r="M438" s="629">
        <v>50</v>
      </c>
      <c r="N438" s="630">
        <v>9079.4319864392928</v>
      </c>
    </row>
    <row r="439" spans="1:14" ht="14.4" customHeight="1" x14ac:dyDescent="0.3">
      <c r="A439" s="625" t="s">
        <v>535</v>
      </c>
      <c r="B439" s="626" t="s">
        <v>537</v>
      </c>
      <c r="C439" s="627" t="s">
        <v>555</v>
      </c>
      <c r="D439" s="628" t="s">
        <v>556</v>
      </c>
      <c r="E439" s="627" t="s">
        <v>538</v>
      </c>
      <c r="F439" s="628" t="s">
        <v>539</v>
      </c>
      <c r="G439" s="627" t="s">
        <v>639</v>
      </c>
      <c r="H439" s="627" t="s">
        <v>646</v>
      </c>
      <c r="I439" s="627" t="s">
        <v>646</v>
      </c>
      <c r="J439" s="627" t="s">
        <v>647</v>
      </c>
      <c r="K439" s="627" t="s">
        <v>645</v>
      </c>
      <c r="L439" s="629">
        <v>162.15000000000003</v>
      </c>
      <c r="M439" s="629">
        <v>40</v>
      </c>
      <c r="N439" s="630">
        <v>6486.0000000000009</v>
      </c>
    </row>
    <row r="440" spans="1:14" ht="14.4" customHeight="1" x14ac:dyDescent="0.3">
      <c r="A440" s="625" t="s">
        <v>535</v>
      </c>
      <c r="B440" s="626" t="s">
        <v>537</v>
      </c>
      <c r="C440" s="627" t="s">
        <v>555</v>
      </c>
      <c r="D440" s="628" t="s">
        <v>556</v>
      </c>
      <c r="E440" s="627" t="s">
        <v>538</v>
      </c>
      <c r="F440" s="628" t="s">
        <v>539</v>
      </c>
      <c r="G440" s="627" t="s">
        <v>639</v>
      </c>
      <c r="H440" s="627" t="s">
        <v>2022</v>
      </c>
      <c r="I440" s="627" t="s">
        <v>2022</v>
      </c>
      <c r="J440" s="627" t="s">
        <v>647</v>
      </c>
      <c r="K440" s="627" t="s">
        <v>2023</v>
      </c>
      <c r="L440" s="629">
        <v>155.70999976913447</v>
      </c>
      <c r="M440" s="629">
        <v>22</v>
      </c>
      <c r="N440" s="630">
        <v>3425.6199949209581</v>
      </c>
    </row>
    <row r="441" spans="1:14" ht="14.4" customHeight="1" x14ac:dyDescent="0.3">
      <c r="A441" s="625" t="s">
        <v>535</v>
      </c>
      <c r="B441" s="626" t="s">
        <v>537</v>
      </c>
      <c r="C441" s="627" t="s">
        <v>555</v>
      </c>
      <c r="D441" s="628" t="s">
        <v>556</v>
      </c>
      <c r="E441" s="627" t="s">
        <v>538</v>
      </c>
      <c r="F441" s="628" t="s">
        <v>539</v>
      </c>
      <c r="G441" s="627" t="s">
        <v>639</v>
      </c>
      <c r="H441" s="627" t="s">
        <v>648</v>
      </c>
      <c r="I441" s="627" t="s">
        <v>648</v>
      </c>
      <c r="J441" s="627" t="s">
        <v>647</v>
      </c>
      <c r="K441" s="627" t="s">
        <v>649</v>
      </c>
      <c r="L441" s="629">
        <v>259.44022344786742</v>
      </c>
      <c r="M441" s="629">
        <v>16</v>
      </c>
      <c r="N441" s="630">
        <v>4151.0435751658788</v>
      </c>
    </row>
    <row r="442" spans="1:14" ht="14.4" customHeight="1" x14ac:dyDescent="0.3">
      <c r="A442" s="625" t="s">
        <v>535</v>
      </c>
      <c r="B442" s="626" t="s">
        <v>537</v>
      </c>
      <c r="C442" s="627" t="s">
        <v>555</v>
      </c>
      <c r="D442" s="628" t="s">
        <v>556</v>
      </c>
      <c r="E442" s="627" t="s">
        <v>538</v>
      </c>
      <c r="F442" s="628" t="s">
        <v>539</v>
      </c>
      <c r="G442" s="627" t="s">
        <v>639</v>
      </c>
      <c r="H442" s="627" t="s">
        <v>653</v>
      </c>
      <c r="I442" s="627" t="s">
        <v>653</v>
      </c>
      <c r="J442" s="627" t="s">
        <v>641</v>
      </c>
      <c r="K442" s="627" t="s">
        <v>654</v>
      </c>
      <c r="L442" s="629">
        <v>145.78898786284634</v>
      </c>
      <c r="M442" s="629">
        <v>183.9</v>
      </c>
      <c r="N442" s="630">
        <v>26810.594867977445</v>
      </c>
    </row>
    <row r="443" spans="1:14" ht="14.4" customHeight="1" x14ac:dyDescent="0.3">
      <c r="A443" s="625" t="s">
        <v>535</v>
      </c>
      <c r="B443" s="626" t="s">
        <v>537</v>
      </c>
      <c r="C443" s="627" t="s">
        <v>555</v>
      </c>
      <c r="D443" s="628" t="s">
        <v>556</v>
      </c>
      <c r="E443" s="627" t="s">
        <v>538</v>
      </c>
      <c r="F443" s="628" t="s">
        <v>539</v>
      </c>
      <c r="G443" s="627" t="s">
        <v>639</v>
      </c>
      <c r="H443" s="627" t="s">
        <v>655</v>
      </c>
      <c r="I443" s="627" t="s">
        <v>655</v>
      </c>
      <c r="J443" s="627" t="s">
        <v>641</v>
      </c>
      <c r="K443" s="627" t="s">
        <v>656</v>
      </c>
      <c r="L443" s="629">
        <v>152.49</v>
      </c>
      <c r="M443" s="629">
        <v>7</v>
      </c>
      <c r="N443" s="630">
        <v>1067.43</v>
      </c>
    </row>
    <row r="444" spans="1:14" ht="14.4" customHeight="1" x14ac:dyDescent="0.3">
      <c r="A444" s="625" t="s">
        <v>535</v>
      </c>
      <c r="B444" s="626" t="s">
        <v>537</v>
      </c>
      <c r="C444" s="627" t="s">
        <v>555</v>
      </c>
      <c r="D444" s="628" t="s">
        <v>556</v>
      </c>
      <c r="E444" s="627" t="s">
        <v>538</v>
      </c>
      <c r="F444" s="628" t="s">
        <v>539</v>
      </c>
      <c r="G444" s="627" t="s">
        <v>639</v>
      </c>
      <c r="H444" s="627" t="s">
        <v>657</v>
      </c>
      <c r="I444" s="627" t="s">
        <v>657</v>
      </c>
      <c r="J444" s="627" t="s">
        <v>658</v>
      </c>
      <c r="K444" s="627" t="s">
        <v>659</v>
      </c>
      <c r="L444" s="629">
        <v>72.840004886988751</v>
      </c>
      <c r="M444" s="629">
        <v>4</v>
      </c>
      <c r="N444" s="630">
        <v>291.36001954795501</v>
      </c>
    </row>
    <row r="445" spans="1:14" ht="14.4" customHeight="1" x14ac:dyDescent="0.3">
      <c r="A445" s="625" t="s">
        <v>535</v>
      </c>
      <c r="B445" s="626" t="s">
        <v>537</v>
      </c>
      <c r="C445" s="627" t="s">
        <v>555</v>
      </c>
      <c r="D445" s="628" t="s">
        <v>556</v>
      </c>
      <c r="E445" s="627" t="s">
        <v>538</v>
      </c>
      <c r="F445" s="628" t="s">
        <v>539</v>
      </c>
      <c r="G445" s="627" t="s">
        <v>639</v>
      </c>
      <c r="H445" s="627" t="s">
        <v>668</v>
      </c>
      <c r="I445" s="627" t="s">
        <v>669</v>
      </c>
      <c r="J445" s="627" t="s">
        <v>670</v>
      </c>
      <c r="K445" s="627" t="s">
        <v>671</v>
      </c>
      <c r="L445" s="629">
        <v>84.378865234232052</v>
      </c>
      <c r="M445" s="629">
        <v>40</v>
      </c>
      <c r="N445" s="630">
        <v>3375.1546093692818</v>
      </c>
    </row>
    <row r="446" spans="1:14" ht="14.4" customHeight="1" x14ac:dyDescent="0.3">
      <c r="A446" s="625" t="s">
        <v>535</v>
      </c>
      <c r="B446" s="626" t="s">
        <v>537</v>
      </c>
      <c r="C446" s="627" t="s">
        <v>555</v>
      </c>
      <c r="D446" s="628" t="s">
        <v>556</v>
      </c>
      <c r="E446" s="627" t="s">
        <v>538</v>
      </c>
      <c r="F446" s="628" t="s">
        <v>539</v>
      </c>
      <c r="G446" s="627" t="s">
        <v>639</v>
      </c>
      <c r="H446" s="627" t="s">
        <v>672</v>
      </c>
      <c r="I446" s="627" t="s">
        <v>673</v>
      </c>
      <c r="J446" s="627" t="s">
        <v>674</v>
      </c>
      <c r="K446" s="627" t="s">
        <v>675</v>
      </c>
      <c r="L446" s="629">
        <v>95.08</v>
      </c>
      <c r="M446" s="629">
        <v>5</v>
      </c>
      <c r="N446" s="630">
        <v>475.4</v>
      </c>
    </row>
    <row r="447" spans="1:14" ht="14.4" customHeight="1" x14ac:dyDescent="0.3">
      <c r="A447" s="625" t="s">
        <v>535</v>
      </c>
      <c r="B447" s="626" t="s">
        <v>537</v>
      </c>
      <c r="C447" s="627" t="s">
        <v>555</v>
      </c>
      <c r="D447" s="628" t="s">
        <v>556</v>
      </c>
      <c r="E447" s="627" t="s">
        <v>538</v>
      </c>
      <c r="F447" s="628" t="s">
        <v>539</v>
      </c>
      <c r="G447" s="627" t="s">
        <v>639</v>
      </c>
      <c r="H447" s="627" t="s">
        <v>676</v>
      </c>
      <c r="I447" s="627" t="s">
        <v>677</v>
      </c>
      <c r="J447" s="627" t="s">
        <v>674</v>
      </c>
      <c r="K447" s="627" t="s">
        <v>678</v>
      </c>
      <c r="L447" s="629">
        <v>98.501404806871747</v>
      </c>
      <c r="M447" s="629">
        <v>295</v>
      </c>
      <c r="N447" s="630">
        <v>29057.914418027165</v>
      </c>
    </row>
    <row r="448" spans="1:14" ht="14.4" customHeight="1" x14ac:dyDescent="0.3">
      <c r="A448" s="625" t="s">
        <v>535</v>
      </c>
      <c r="B448" s="626" t="s">
        <v>537</v>
      </c>
      <c r="C448" s="627" t="s">
        <v>555</v>
      </c>
      <c r="D448" s="628" t="s">
        <v>556</v>
      </c>
      <c r="E448" s="627" t="s">
        <v>538</v>
      </c>
      <c r="F448" s="628" t="s">
        <v>539</v>
      </c>
      <c r="G448" s="627" t="s">
        <v>639</v>
      </c>
      <c r="H448" s="627" t="s">
        <v>679</v>
      </c>
      <c r="I448" s="627" t="s">
        <v>680</v>
      </c>
      <c r="J448" s="627" t="s">
        <v>681</v>
      </c>
      <c r="K448" s="627" t="s">
        <v>682</v>
      </c>
      <c r="L448" s="629">
        <v>163.72579882750443</v>
      </c>
      <c r="M448" s="629">
        <v>7</v>
      </c>
      <c r="N448" s="630">
        <v>1146.0805917925311</v>
      </c>
    </row>
    <row r="449" spans="1:14" ht="14.4" customHeight="1" x14ac:dyDescent="0.3">
      <c r="A449" s="625" t="s">
        <v>535</v>
      </c>
      <c r="B449" s="626" t="s">
        <v>537</v>
      </c>
      <c r="C449" s="627" t="s">
        <v>555</v>
      </c>
      <c r="D449" s="628" t="s">
        <v>556</v>
      </c>
      <c r="E449" s="627" t="s">
        <v>538</v>
      </c>
      <c r="F449" s="628" t="s">
        <v>539</v>
      </c>
      <c r="G449" s="627" t="s">
        <v>639</v>
      </c>
      <c r="H449" s="627" t="s">
        <v>683</v>
      </c>
      <c r="I449" s="627" t="s">
        <v>684</v>
      </c>
      <c r="J449" s="627" t="s">
        <v>685</v>
      </c>
      <c r="K449" s="627" t="s">
        <v>686</v>
      </c>
      <c r="L449" s="629">
        <v>63.199197964574651</v>
      </c>
      <c r="M449" s="629">
        <v>100</v>
      </c>
      <c r="N449" s="630">
        <v>6319.9197964574651</v>
      </c>
    </row>
    <row r="450" spans="1:14" ht="14.4" customHeight="1" x14ac:dyDescent="0.3">
      <c r="A450" s="625" t="s">
        <v>535</v>
      </c>
      <c r="B450" s="626" t="s">
        <v>537</v>
      </c>
      <c r="C450" s="627" t="s">
        <v>555</v>
      </c>
      <c r="D450" s="628" t="s">
        <v>556</v>
      </c>
      <c r="E450" s="627" t="s">
        <v>538</v>
      </c>
      <c r="F450" s="628" t="s">
        <v>539</v>
      </c>
      <c r="G450" s="627" t="s">
        <v>639</v>
      </c>
      <c r="H450" s="627" t="s">
        <v>2024</v>
      </c>
      <c r="I450" s="627" t="s">
        <v>2025</v>
      </c>
      <c r="J450" s="627" t="s">
        <v>2026</v>
      </c>
      <c r="K450" s="627" t="s">
        <v>2027</v>
      </c>
      <c r="L450" s="629">
        <v>42.769822620250203</v>
      </c>
      <c r="M450" s="629">
        <v>1</v>
      </c>
      <c r="N450" s="630">
        <v>42.769822620250203</v>
      </c>
    </row>
    <row r="451" spans="1:14" ht="14.4" customHeight="1" x14ac:dyDescent="0.3">
      <c r="A451" s="625" t="s">
        <v>535</v>
      </c>
      <c r="B451" s="626" t="s">
        <v>537</v>
      </c>
      <c r="C451" s="627" t="s">
        <v>555</v>
      </c>
      <c r="D451" s="628" t="s">
        <v>556</v>
      </c>
      <c r="E451" s="627" t="s">
        <v>538</v>
      </c>
      <c r="F451" s="628" t="s">
        <v>539</v>
      </c>
      <c r="G451" s="627" t="s">
        <v>639</v>
      </c>
      <c r="H451" s="627" t="s">
        <v>691</v>
      </c>
      <c r="I451" s="627" t="s">
        <v>692</v>
      </c>
      <c r="J451" s="627" t="s">
        <v>693</v>
      </c>
      <c r="K451" s="627" t="s">
        <v>694</v>
      </c>
      <c r="L451" s="629">
        <v>60.327136624481028</v>
      </c>
      <c r="M451" s="629">
        <v>46</v>
      </c>
      <c r="N451" s="630">
        <v>2775.0482847261273</v>
      </c>
    </row>
    <row r="452" spans="1:14" ht="14.4" customHeight="1" x14ac:dyDescent="0.3">
      <c r="A452" s="625" t="s">
        <v>535</v>
      </c>
      <c r="B452" s="626" t="s">
        <v>537</v>
      </c>
      <c r="C452" s="627" t="s">
        <v>555</v>
      </c>
      <c r="D452" s="628" t="s">
        <v>556</v>
      </c>
      <c r="E452" s="627" t="s">
        <v>538</v>
      </c>
      <c r="F452" s="628" t="s">
        <v>539</v>
      </c>
      <c r="G452" s="627" t="s">
        <v>639</v>
      </c>
      <c r="H452" s="627" t="s">
        <v>695</v>
      </c>
      <c r="I452" s="627" t="s">
        <v>696</v>
      </c>
      <c r="J452" s="627" t="s">
        <v>697</v>
      </c>
      <c r="K452" s="627" t="s">
        <v>698</v>
      </c>
      <c r="L452" s="629">
        <v>55.689876173093673</v>
      </c>
      <c r="M452" s="629">
        <v>28</v>
      </c>
      <c r="N452" s="630">
        <v>1559.3165328466227</v>
      </c>
    </row>
    <row r="453" spans="1:14" ht="14.4" customHeight="1" x14ac:dyDescent="0.3">
      <c r="A453" s="625" t="s">
        <v>535</v>
      </c>
      <c r="B453" s="626" t="s">
        <v>537</v>
      </c>
      <c r="C453" s="627" t="s">
        <v>555</v>
      </c>
      <c r="D453" s="628" t="s">
        <v>556</v>
      </c>
      <c r="E453" s="627" t="s">
        <v>538</v>
      </c>
      <c r="F453" s="628" t="s">
        <v>539</v>
      </c>
      <c r="G453" s="627" t="s">
        <v>639</v>
      </c>
      <c r="H453" s="627" t="s">
        <v>2028</v>
      </c>
      <c r="I453" s="627" t="s">
        <v>2029</v>
      </c>
      <c r="J453" s="627" t="s">
        <v>2030</v>
      </c>
      <c r="K453" s="627" t="s">
        <v>698</v>
      </c>
      <c r="L453" s="629">
        <v>30.755000000000003</v>
      </c>
      <c r="M453" s="629">
        <v>2</v>
      </c>
      <c r="N453" s="630">
        <v>61.510000000000005</v>
      </c>
    </row>
    <row r="454" spans="1:14" ht="14.4" customHeight="1" x14ac:dyDescent="0.3">
      <c r="A454" s="625" t="s">
        <v>535</v>
      </c>
      <c r="B454" s="626" t="s">
        <v>537</v>
      </c>
      <c r="C454" s="627" t="s">
        <v>555</v>
      </c>
      <c r="D454" s="628" t="s">
        <v>556</v>
      </c>
      <c r="E454" s="627" t="s">
        <v>538</v>
      </c>
      <c r="F454" s="628" t="s">
        <v>539</v>
      </c>
      <c r="G454" s="627" t="s">
        <v>639</v>
      </c>
      <c r="H454" s="627" t="s">
        <v>699</v>
      </c>
      <c r="I454" s="627" t="s">
        <v>700</v>
      </c>
      <c r="J454" s="627" t="s">
        <v>701</v>
      </c>
      <c r="K454" s="627" t="s">
        <v>702</v>
      </c>
      <c r="L454" s="629">
        <v>78.579927732627269</v>
      </c>
      <c r="M454" s="629">
        <v>26</v>
      </c>
      <c r="N454" s="630">
        <v>2043.078121048309</v>
      </c>
    </row>
    <row r="455" spans="1:14" ht="14.4" customHeight="1" x14ac:dyDescent="0.3">
      <c r="A455" s="625" t="s">
        <v>535</v>
      </c>
      <c r="B455" s="626" t="s">
        <v>537</v>
      </c>
      <c r="C455" s="627" t="s">
        <v>555</v>
      </c>
      <c r="D455" s="628" t="s">
        <v>556</v>
      </c>
      <c r="E455" s="627" t="s">
        <v>538</v>
      </c>
      <c r="F455" s="628" t="s">
        <v>539</v>
      </c>
      <c r="G455" s="627" t="s">
        <v>639</v>
      </c>
      <c r="H455" s="627" t="s">
        <v>2031</v>
      </c>
      <c r="I455" s="627" t="s">
        <v>2032</v>
      </c>
      <c r="J455" s="627" t="s">
        <v>2033</v>
      </c>
      <c r="K455" s="627" t="s">
        <v>2034</v>
      </c>
      <c r="L455" s="629">
        <v>66.650000000000006</v>
      </c>
      <c r="M455" s="629">
        <v>3</v>
      </c>
      <c r="N455" s="630">
        <v>199.95000000000002</v>
      </c>
    </row>
    <row r="456" spans="1:14" ht="14.4" customHeight="1" x14ac:dyDescent="0.3">
      <c r="A456" s="625" t="s">
        <v>535</v>
      </c>
      <c r="B456" s="626" t="s">
        <v>537</v>
      </c>
      <c r="C456" s="627" t="s">
        <v>555</v>
      </c>
      <c r="D456" s="628" t="s">
        <v>556</v>
      </c>
      <c r="E456" s="627" t="s">
        <v>538</v>
      </c>
      <c r="F456" s="628" t="s">
        <v>539</v>
      </c>
      <c r="G456" s="627" t="s">
        <v>639</v>
      </c>
      <c r="H456" s="627" t="s">
        <v>707</v>
      </c>
      <c r="I456" s="627" t="s">
        <v>708</v>
      </c>
      <c r="J456" s="627" t="s">
        <v>709</v>
      </c>
      <c r="K456" s="627" t="s">
        <v>710</v>
      </c>
      <c r="L456" s="629">
        <v>27.378688762769631</v>
      </c>
      <c r="M456" s="629">
        <v>553</v>
      </c>
      <c r="N456" s="630">
        <v>15140.414885811606</v>
      </c>
    </row>
    <row r="457" spans="1:14" ht="14.4" customHeight="1" x14ac:dyDescent="0.3">
      <c r="A457" s="625" t="s">
        <v>535</v>
      </c>
      <c r="B457" s="626" t="s">
        <v>537</v>
      </c>
      <c r="C457" s="627" t="s">
        <v>555</v>
      </c>
      <c r="D457" s="628" t="s">
        <v>556</v>
      </c>
      <c r="E457" s="627" t="s">
        <v>538</v>
      </c>
      <c r="F457" s="628" t="s">
        <v>539</v>
      </c>
      <c r="G457" s="627" t="s">
        <v>639</v>
      </c>
      <c r="H457" s="627" t="s">
        <v>711</v>
      </c>
      <c r="I457" s="627" t="s">
        <v>712</v>
      </c>
      <c r="J457" s="627" t="s">
        <v>713</v>
      </c>
      <c r="K457" s="627" t="s">
        <v>714</v>
      </c>
      <c r="L457" s="629">
        <v>81.130053431483546</v>
      </c>
      <c r="M457" s="629">
        <v>2</v>
      </c>
      <c r="N457" s="630">
        <v>162.26010686296709</v>
      </c>
    </row>
    <row r="458" spans="1:14" ht="14.4" customHeight="1" x14ac:dyDescent="0.3">
      <c r="A458" s="625" t="s">
        <v>535</v>
      </c>
      <c r="B458" s="626" t="s">
        <v>537</v>
      </c>
      <c r="C458" s="627" t="s">
        <v>555</v>
      </c>
      <c r="D458" s="628" t="s">
        <v>556</v>
      </c>
      <c r="E458" s="627" t="s">
        <v>538</v>
      </c>
      <c r="F458" s="628" t="s">
        <v>539</v>
      </c>
      <c r="G458" s="627" t="s">
        <v>639</v>
      </c>
      <c r="H458" s="627" t="s">
        <v>715</v>
      </c>
      <c r="I458" s="627" t="s">
        <v>716</v>
      </c>
      <c r="J458" s="627" t="s">
        <v>717</v>
      </c>
      <c r="K458" s="627" t="s">
        <v>718</v>
      </c>
      <c r="L458" s="629">
        <v>61.07</v>
      </c>
      <c r="M458" s="629">
        <v>1</v>
      </c>
      <c r="N458" s="630">
        <v>61.07</v>
      </c>
    </row>
    <row r="459" spans="1:14" ht="14.4" customHeight="1" x14ac:dyDescent="0.3">
      <c r="A459" s="625" t="s">
        <v>535</v>
      </c>
      <c r="B459" s="626" t="s">
        <v>537</v>
      </c>
      <c r="C459" s="627" t="s">
        <v>555</v>
      </c>
      <c r="D459" s="628" t="s">
        <v>556</v>
      </c>
      <c r="E459" s="627" t="s">
        <v>538</v>
      </c>
      <c r="F459" s="628" t="s">
        <v>539</v>
      </c>
      <c r="G459" s="627" t="s">
        <v>639</v>
      </c>
      <c r="H459" s="627" t="s">
        <v>739</v>
      </c>
      <c r="I459" s="627" t="s">
        <v>740</v>
      </c>
      <c r="J459" s="627" t="s">
        <v>741</v>
      </c>
      <c r="K459" s="627" t="s">
        <v>698</v>
      </c>
      <c r="L459" s="629">
        <v>67.511918004392925</v>
      </c>
      <c r="M459" s="629">
        <v>21</v>
      </c>
      <c r="N459" s="630">
        <v>1417.7502780922514</v>
      </c>
    </row>
    <row r="460" spans="1:14" ht="14.4" customHeight="1" x14ac:dyDescent="0.3">
      <c r="A460" s="625" t="s">
        <v>535</v>
      </c>
      <c r="B460" s="626" t="s">
        <v>537</v>
      </c>
      <c r="C460" s="627" t="s">
        <v>555</v>
      </c>
      <c r="D460" s="628" t="s">
        <v>556</v>
      </c>
      <c r="E460" s="627" t="s">
        <v>538</v>
      </c>
      <c r="F460" s="628" t="s">
        <v>539</v>
      </c>
      <c r="G460" s="627" t="s">
        <v>639</v>
      </c>
      <c r="H460" s="627" t="s">
        <v>742</v>
      </c>
      <c r="I460" s="627" t="s">
        <v>743</v>
      </c>
      <c r="J460" s="627" t="s">
        <v>744</v>
      </c>
      <c r="K460" s="627" t="s">
        <v>745</v>
      </c>
      <c r="L460" s="629">
        <v>59.37336255450807</v>
      </c>
      <c r="M460" s="629">
        <v>6</v>
      </c>
      <c r="N460" s="630">
        <v>356.24017532704841</v>
      </c>
    </row>
    <row r="461" spans="1:14" ht="14.4" customHeight="1" x14ac:dyDescent="0.3">
      <c r="A461" s="625" t="s">
        <v>535</v>
      </c>
      <c r="B461" s="626" t="s">
        <v>537</v>
      </c>
      <c r="C461" s="627" t="s">
        <v>555</v>
      </c>
      <c r="D461" s="628" t="s">
        <v>556</v>
      </c>
      <c r="E461" s="627" t="s">
        <v>538</v>
      </c>
      <c r="F461" s="628" t="s">
        <v>539</v>
      </c>
      <c r="G461" s="627" t="s">
        <v>639</v>
      </c>
      <c r="H461" s="627" t="s">
        <v>746</v>
      </c>
      <c r="I461" s="627" t="s">
        <v>747</v>
      </c>
      <c r="J461" s="627" t="s">
        <v>748</v>
      </c>
      <c r="K461" s="627" t="s">
        <v>749</v>
      </c>
      <c r="L461" s="629">
        <v>371.63265155835143</v>
      </c>
      <c r="M461" s="629">
        <v>410</v>
      </c>
      <c r="N461" s="630">
        <v>152369.3871389241</v>
      </c>
    </row>
    <row r="462" spans="1:14" ht="14.4" customHeight="1" x14ac:dyDescent="0.3">
      <c r="A462" s="625" t="s">
        <v>535</v>
      </c>
      <c r="B462" s="626" t="s">
        <v>537</v>
      </c>
      <c r="C462" s="627" t="s">
        <v>555</v>
      </c>
      <c r="D462" s="628" t="s">
        <v>556</v>
      </c>
      <c r="E462" s="627" t="s">
        <v>538</v>
      </c>
      <c r="F462" s="628" t="s">
        <v>539</v>
      </c>
      <c r="G462" s="627" t="s">
        <v>639</v>
      </c>
      <c r="H462" s="627" t="s">
        <v>750</v>
      </c>
      <c r="I462" s="627" t="s">
        <v>751</v>
      </c>
      <c r="J462" s="627" t="s">
        <v>752</v>
      </c>
      <c r="K462" s="627" t="s">
        <v>753</v>
      </c>
      <c r="L462" s="629">
        <v>60.349958524668821</v>
      </c>
      <c r="M462" s="629">
        <v>211</v>
      </c>
      <c r="N462" s="630">
        <v>12733.841248705121</v>
      </c>
    </row>
    <row r="463" spans="1:14" ht="14.4" customHeight="1" x14ac:dyDescent="0.3">
      <c r="A463" s="625" t="s">
        <v>535</v>
      </c>
      <c r="B463" s="626" t="s">
        <v>537</v>
      </c>
      <c r="C463" s="627" t="s">
        <v>555</v>
      </c>
      <c r="D463" s="628" t="s">
        <v>556</v>
      </c>
      <c r="E463" s="627" t="s">
        <v>538</v>
      </c>
      <c r="F463" s="628" t="s">
        <v>539</v>
      </c>
      <c r="G463" s="627" t="s">
        <v>639</v>
      </c>
      <c r="H463" s="627" t="s">
        <v>754</v>
      </c>
      <c r="I463" s="627" t="s">
        <v>755</v>
      </c>
      <c r="J463" s="627" t="s">
        <v>756</v>
      </c>
      <c r="K463" s="627" t="s">
        <v>757</v>
      </c>
      <c r="L463" s="629">
        <v>112.39788187876856</v>
      </c>
      <c r="M463" s="629">
        <v>11</v>
      </c>
      <c r="N463" s="630">
        <v>1236.3767006664541</v>
      </c>
    </row>
    <row r="464" spans="1:14" ht="14.4" customHeight="1" x14ac:dyDescent="0.3">
      <c r="A464" s="625" t="s">
        <v>535</v>
      </c>
      <c r="B464" s="626" t="s">
        <v>537</v>
      </c>
      <c r="C464" s="627" t="s">
        <v>555</v>
      </c>
      <c r="D464" s="628" t="s">
        <v>556</v>
      </c>
      <c r="E464" s="627" t="s">
        <v>538</v>
      </c>
      <c r="F464" s="628" t="s">
        <v>539</v>
      </c>
      <c r="G464" s="627" t="s">
        <v>639</v>
      </c>
      <c r="H464" s="627" t="s">
        <v>766</v>
      </c>
      <c r="I464" s="627" t="s">
        <v>767</v>
      </c>
      <c r="J464" s="627" t="s">
        <v>768</v>
      </c>
      <c r="K464" s="627" t="s">
        <v>769</v>
      </c>
      <c r="L464" s="629">
        <v>151.18823081932081</v>
      </c>
      <c r="M464" s="629">
        <v>6</v>
      </c>
      <c r="N464" s="630">
        <v>907.1293849159249</v>
      </c>
    </row>
    <row r="465" spans="1:14" ht="14.4" customHeight="1" x14ac:dyDescent="0.3">
      <c r="A465" s="625" t="s">
        <v>535</v>
      </c>
      <c r="B465" s="626" t="s">
        <v>537</v>
      </c>
      <c r="C465" s="627" t="s">
        <v>555</v>
      </c>
      <c r="D465" s="628" t="s">
        <v>556</v>
      </c>
      <c r="E465" s="627" t="s">
        <v>538</v>
      </c>
      <c r="F465" s="628" t="s">
        <v>539</v>
      </c>
      <c r="G465" s="627" t="s">
        <v>639</v>
      </c>
      <c r="H465" s="627" t="s">
        <v>2035</v>
      </c>
      <c r="I465" s="627" t="s">
        <v>2036</v>
      </c>
      <c r="J465" s="627" t="s">
        <v>2037</v>
      </c>
      <c r="K465" s="627" t="s">
        <v>2038</v>
      </c>
      <c r="L465" s="629">
        <v>599.78</v>
      </c>
      <c r="M465" s="629">
        <v>1</v>
      </c>
      <c r="N465" s="630">
        <v>599.78</v>
      </c>
    </row>
    <row r="466" spans="1:14" ht="14.4" customHeight="1" x14ac:dyDescent="0.3">
      <c r="A466" s="625" t="s">
        <v>535</v>
      </c>
      <c r="B466" s="626" t="s">
        <v>537</v>
      </c>
      <c r="C466" s="627" t="s">
        <v>555</v>
      </c>
      <c r="D466" s="628" t="s">
        <v>556</v>
      </c>
      <c r="E466" s="627" t="s">
        <v>538</v>
      </c>
      <c r="F466" s="628" t="s">
        <v>539</v>
      </c>
      <c r="G466" s="627" t="s">
        <v>639</v>
      </c>
      <c r="H466" s="627" t="s">
        <v>2039</v>
      </c>
      <c r="I466" s="627" t="s">
        <v>2040</v>
      </c>
      <c r="J466" s="627" t="s">
        <v>2041</v>
      </c>
      <c r="K466" s="627" t="s">
        <v>2042</v>
      </c>
      <c r="L466" s="629">
        <v>437</v>
      </c>
      <c r="M466" s="629">
        <v>2</v>
      </c>
      <c r="N466" s="630">
        <v>874</v>
      </c>
    </row>
    <row r="467" spans="1:14" ht="14.4" customHeight="1" x14ac:dyDescent="0.3">
      <c r="A467" s="625" t="s">
        <v>535</v>
      </c>
      <c r="B467" s="626" t="s">
        <v>537</v>
      </c>
      <c r="C467" s="627" t="s">
        <v>555</v>
      </c>
      <c r="D467" s="628" t="s">
        <v>556</v>
      </c>
      <c r="E467" s="627" t="s">
        <v>538</v>
      </c>
      <c r="F467" s="628" t="s">
        <v>539</v>
      </c>
      <c r="G467" s="627" t="s">
        <v>639</v>
      </c>
      <c r="H467" s="627" t="s">
        <v>790</v>
      </c>
      <c r="I467" s="627" t="s">
        <v>790</v>
      </c>
      <c r="J467" s="627" t="s">
        <v>791</v>
      </c>
      <c r="K467" s="627" t="s">
        <v>792</v>
      </c>
      <c r="L467" s="629">
        <v>38.108065500382509</v>
      </c>
      <c r="M467" s="629">
        <v>171</v>
      </c>
      <c r="N467" s="630">
        <v>6516.479200565409</v>
      </c>
    </row>
    <row r="468" spans="1:14" ht="14.4" customHeight="1" x14ac:dyDescent="0.3">
      <c r="A468" s="625" t="s">
        <v>535</v>
      </c>
      <c r="B468" s="626" t="s">
        <v>537</v>
      </c>
      <c r="C468" s="627" t="s">
        <v>555</v>
      </c>
      <c r="D468" s="628" t="s">
        <v>556</v>
      </c>
      <c r="E468" s="627" t="s">
        <v>538</v>
      </c>
      <c r="F468" s="628" t="s">
        <v>539</v>
      </c>
      <c r="G468" s="627" t="s">
        <v>639</v>
      </c>
      <c r="H468" s="627" t="s">
        <v>2043</v>
      </c>
      <c r="I468" s="627" t="s">
        <v>2044</v>
      </c>
      <c r="J468" s="627" t="s">
        <v>795</v>
      </c>
      <c r="K468" s="627" t="s">
        <v>2045</v>
      </c>
      <c r="L468" s="629">
        <v>143.07</v>
      </c>
      <c r="M468" s="629">
        <v>2</v>
      </c>
      <c r="N468" s="630">
        <v>286.14</v>
      </c>
    </row>
    <row r="469" spans="1:14" ht="14.4" customHeight="1" x14ac:dyDescent="0.3">
      <c r="A469" s="625" t="s">
        <v>535</v>
      </c>
      <c r="B469" s="626" t="s">
        <v>537</v>
      </c>
      <c r="C469" s="627" t="s">
        <v>555</v>
      </c>
      <c r="D469" s="628" t="s">
        <v>556</v>
      </c>
      <c r="E469" s="627" t="s">
        <v>538</v>
      </c>
      <c r="F469" s="628" t="s">
        <v>539</v>
      </c>
      <c r="G469" s="627" t="s">
        <v>639</v>
      </c>
      <c r="H469" s="627" t="s">
        <v>793</v>
      </c>
      <c r="I469" s="627" t="s">
        <v>794</v>
      </c>
      <c r="J469" s="627" t="s">
        <v>795</v>
      </c>
      <c r="K469" s="627" t="s">
        <v>796</v>
      </c>
      <c r="L469" s="629">
        <v>264.35538926053334</v>
      </c>
      <c r="M469" s="629">
        <v>9</v>
      </c>
      <c r="N469" s="630">
        <v>2379.1985033448</v>
      </c>
    </row>
    <row r="470" spans="1:14" ht="14.4" customHeight="1" x14ac:dyDescent="0.3">
      <c r="A470" s="625" t="s">
        <v>535</v>
      </c>
      <c r="B470" s="626" t="s">
        <v>537</v>
      </c>
      <c r="C470" s="627" t="s">
        <v>555</v>
      </c>
      <c r="D470" s="628" t="s">
        <v>556</v>
      </c>
      <c r="E470" s="627" t="s">
        <v>538</v>
      </c>
      <c r="F470" s="628" t="s">
        <v>539</v>
      </c>
      <c r="G470" s="627" t="s">
        <v>639</v>
      </c>
      <c r="H470" s="627" t="s">
        <v>2046</v>
      </c>
      <c r="I470" s="627" t="s">
        <v>2047</v>
      </c>
      <c r="J470" s="627" t="s">
        <v>2048</v>
      </c>
      <c r="K470" s="627" t="s">
        <v>2049</v>
      </c>
      <c r="L470" s="629">
        <v>53.84</v>
      </c>
      <c r="M470" s="629">
        <v>1</v>
      </c>
      <c r="N470" s="630">
        <v>53.84</v>
      </c>
    </row>
    <row r="471" spans="1:14" ht="14.4" customHeight="1" x14ac:dyDescent="0.3">
      <c r="A471" s="625" t="s">
        <v>535</v>
      </c>
      <c r="B471" s="626" t="s">
        <v>537</v>
      </c>
      <c r="C471" s="627" t="s">
        <v>555</v>
      </c>
      <c r="D471" s="628" t="s">
        <v>556</v>
      </c>
      <c r="E471" s="627" t="s">
        <v>538</v>
      </c>
      <c r="F471" s="628" t="s">
        <v>539</v>
      </c>
      <c r="G471" s="627" t="s">
        <v>639</v>
      </c>
      <c r="H471" s="627" t="s">
        <v>805</v>
      </c>
      <c r="I471" s="627" t="s">
        <v>806</v>
      </c>
      <c r="J471" s="627" t="s">
        <v>807</v>
      </c>
      <c r="K471" s="627" t="s">
        <v>808</v>
      </c>
      <c r="L471" s="629">
        <v>164.86</v>
      </c>
      <c r="M471" s="629">
        <v>1</v>
      </c>
      <c r="N471" s="630">
        <v>164.86</v>
      </c>
    </row>
    <row r="472" spans="1:14" ht="14.4" customHeight="1" x14ac:dyDescent="0.3">
      <c r="A472" s="625" t="s">
        <v>535</v>
      </c>
      <c r="B472" s="626" t="s">
        <v>537</v>
      </c>
      <c r="C472" s="627" t="s">
        <v>555</v>
      </c>
      <c r="D472" s="628" t="s">
        <v>556</v>
      </c>
      <c r="E472" s="627" t="s">
        <v>538</v>
      </c>
      <c r="F472" s="628" t="s">
        <v>539</v>
      </c>
      <c r="G472" s="627" t="s">
        <v>639</v>
      </c>
      <c r="H472" s="627" t="s">
        <v>813</v>
      </c>
      <c r="I472" s="627" t="s">
        <v>813</v>
      </c>
      <c r="J472" s="627" t="s">
        <v>814</v>
      </c>
      <c r="K472" s="627" t="s">
        <v>815</v>
      </c>
      <c r="L472" s="629">
        <v>590.93306703440282</v>
      </c>
      <c r="M472" s="629">
        <v>4.5999999999999996</v>
      </c>
      <c r="N472" s="630">
        <v>2718.2921083582528</v>
      </c>
    </row>
    <row r="473" spans="1:14" ht="14.4" customHeight="1" x14ac:dyDescent="0.3">
      <c r="A473" s="625" t="s">
        <v>535</v>
      </c>
      <c r="B473" s="626" t="s">
        <v>537</v>
      </c>
      <c r="C473" s="627" t="s">
        <v>555</v>
      </c>
      <c r="D473" s="628" t="s">
        <v>556</v>
      </c>
      <c r="E473" s="627" t="s">
        <v>538</v>
      </c>
      <c r="F473" s="628" t="s">
        <v>539</v>
      </c>
      <c r="G473" s="627" t="s">
        <v>639</v>
      </c>
      <c r="H473" s="627" t="s">
        <v>2050</v>
      </c>
      <c r="I473" s="627" t="s">
        <v>2051</v>
      </c>
      <c r="J473" s="627" t="s">
        <v>811</v>
      </c>
      <c r="K473" s="627" t="s">
        <v>2052</v>
      </c>
      <c r="L473" s="629">
        <v>77.479648755252697</v>
      </c>
      <c r="M473" s="629">
        <v>2</v>
      </c>
      <c r="N473" s="630">
        <v>154.95929751050539</v>
      </c>
    </row>
    <row r="474" spans="1:14" ht="14.4" customHeight="1" x14ac:dyDescent="0.3">
      <c r="A474" s="625" t="s">
        <v>535</v>
      </c>
      <c r="B474" s="626" t="s">
        <v>537</v>
      </c>
      <c r="C474" s="627" t="s">
        <v>555</v>
      </c>
      <c r="D474" s="628" t="s">
        <v>556</v>
      </c>
      <c r="E474" s="627" t="s">
        <v>538</v>
      </c>
      <c r="F474" s="628" t="s">
        <v>539</v>
      </c>
      <c r="G474" s="627" t="s">
        <v>639</v>
      </c>
      <c r="H474" s="627" t="s">
        <v>820</v>
      </c>
      <c r="I474" s="627" t="s">
        <v>821</v>
      </c>
      <c r="J474" s="627" t="s">
        <v>822</v>
      </c>
      <c r="K474" s="627" t="s">
        <v>792</v>
      </c>
      <c r="L474" s="629">
        <v>35.778438440999267</v>
      </c>
      <c r="M474" s="629">
        <v>154</v>
      </c>
      <c r="N474" s="630">
        <v>5509.8795199138867</v>
      </c>
    </row>
    <row r="475" spans="1:14" ht="14.4" customHeight="1" x14ac:dyDescent="0.3">
      <c r="A475" s="625" t="s">
        <v>535</v>
      </c>
      <c r="B475" s="626" t="s">
        <v>537</v>
      </c>
      <c r="C475" s="627" t="s">
        <v>555</v>
      </c>
      <c r="D475" s="628" t="s">
        <v>556</v>
      </c>
      <c r="E475" s="627" t="s">
        <v>538</v>
      </c>
      <c r="F475" s="628" t="s">
        <v>539</v>
      </c>
      <c r="G475" s="627" t="s">
        <v>639</v>
      </c>
      <c r="H475" s="627" t="s">
        <v>2053</v>
      </c>
      <c r="I475" s="627" t="s">
        <v>2054</v>
      </c>
      <c r="J475" s="627" t="s">
        <v>2055</v>
      </c>
      <c r="K475" s="627" t="s">
        <v>792</v>
      </c>
      <c r="L475" s="629">
        <v>58.25</v>
      </c>
      <c r="M475" s="629">
        <v>3</v>
      </c>
      <c r="N475" s="630">
        <v>174.75</v>
      </c>
    </row>
    <row r="476" spans="1:14" ht="14.4" customHeight="1" x14ac:dyDescent="0.3">
      <c r="A476" s="625" t="s">
        <v>535</v>
      </c>
      <c r="B476" s="626" t="s">
        <v>537</v>
      </c>
      <c r="C476" s="627" t="s">
        <v>555</v>
      </c>
      <c r="D476" s="628" t="s">
        <v>556</v>
      </c>
      <c r="E476" s="627" t="s">
        <v>538</v>
      </c>
      <c r="F476" s="628" t="s">
        <v>539</v>
      </c>
      <c r="G476" s="627" t="s">
        <v>639</v>
      </c>
      <c r="H476" s="627" t="s">
        <v>823</v>
      </c>
      <c r="I476" s="627" t="s">
        <v>824</v>
      </c>
      <c r="J476" s="627" t="s">
        <v>825</v>
      </c>
      <c r="K476" s="627" t="s">
        <v>826</v>
      </c>
      <c r="L476" s="629">
        <v>59.320100976531002</v>
      </c>
      <c r="M476" s="629">
        <v>1</v>
      </c>
      <c r="N476" s="630">
        <v>59.320100976531002</v>
      </c>
    </row>
    <row r="477" spans="1:14" ht="14.4" customHeight="1" x14ac:dyDescent="0.3">
      <c r="A477" s="625" t="s">
        <v>535</v>
      </c>
      <c r="B477" s="626" t="s">
        <v>537</v>
      </c>
      <c r="C477" s="627" t="s">
        <v>555</v>
      </c>
      <c r="D477" s="628" t="s">
        <v>556</v>
      </c>
      <c r="E477" s="627" t="s">
        <v>538</v>
      </c>
      <c r="F477" s="628" t="s">
        <v>539</v>
      </c>
      <c r="G477" s="627" t="s">
        <v>639</v>
      </c>
      <c r="H477" s="627" t="s">
        <v>827</v>
      </c>
      <c r="I477" s="627" t="s">
        <v>828</v>
      </c>
      <c r="J477" s="627" t="s">
        <v>829</v>
      </c>
      <c r="K477" s="627" t="s">
        <v>830</v>
      </c>
      <c r="L477" s="629">
        <v>85.69</v>
      </c>
      <c r="M477" s="629">
        <v>1</v>
      </c>
      <c r="N477" s="630">
        <v>85.69</v>
      </c>
    </row>
    <row r="478" spans="1:14" ht="14.4" customHeight="1" x14ac:dyDescent="0.3">
      <c r="A478" s="625" t="s">
        <v>535</v>
      </c>
      <c r="B478" s="626" t="s">
        <v>537</v>
      </c>
      <c r="C478" s="627" t="s">
        <v>555</v>
      </c>
      <c r="D478" s="628" t="s">
        <v>556</v>
      </c>
      <c r="E478" s="627" t="s">
        <v>538</v>
      </c>
      <c r="F478" s="628" t="s">
        <v>539</v>
      </c>
      <c r="G478" s="627" t="s">
        <v>639</v>
      </c>
      <c r="H478" s="627" t="s">
        <v>837</v>
      </c>
      <c r="I478" s="627" t="s">
        <v>838</v>
      </c>
      <c r="J478" s="627" t="s">
        <v>839</v>
      </c>
      <c r="K478" s="627" t="s">
        <v>840</v>
      </c>
      <c r="L478" s="629">
        <v>341.11116492838818</v>
      </c>
      <c r="M478" s="629">
        <v>85</v>
      </c>
      <c r="N478" s="630">
        <v>28994.449018912997</v>
      </c>
    </row>
    <row r="479" spans="1:14" ht="14.4" customHeight="1" x14ac:dyDescent="0.3">
      <c r="A479" s="625" t="s">
        <v>535</v>
      </c>
      <c r="B479" s="626" t="s">
        <v>537</v>
      </c>
      <c r="C479" s="627" t="s">
        <v>555</v>
      </c>
      <c r="D479" s="628" t="s">
        <v>556</v>
      </c>
      <c r="E479" s="627" t="s">
        <v>538</v>
      </c>
      <c r="F479" s="628" t="s">
        <v>539</v>
      </c>
      <c r="G479" s="627" t="s">
        <v>639</v>
      </c>
      <c r="H479" s="627" t="s">
        <v>844</v>
      </c>
      <c r="I479" s="627" t="s">
        <v>845</v>
      </c>
      <c r="J479" s="627" t="s">
        <v>846</v>
      </c>
      <c r="K479" s="627" t="s">
        <v>847</v>
      </c>
      <c r="L479" s="629">
        <v>76.92</v>
      </c>
      <c r="M479" s="629">
        <v>1</v>
      </c>
      <c r="N479" s="630">
        <v>76.92</v>
      </c>
    </row>
    <row r="480" spans="1:14" ht="14.4" customHeight="1" x14ac:dyDescent="0.3">
      <c r="A480" s="625" t="s">
        <v>535</v>
      </c>
      <c r="B480" s="626" t="s">
        <v>537</v>
      </c>
      <c r="C480" s="627" t="s">
        <v>555</v>
      </c>
      <c r="D480" s="628" t="s">
        <v>556</v>
      </c>
      <c r="E480" s="627" t="s">
        <v>538</v>
      </c>
      <c r="F480" s="628" t="s">
        <v>539</v>
      </c>
      <c r="G480" s="627" t="s">
        <v>639</v>
      </c>
      <c r="H480" s="627" t="s">
        <v>860</v>
      </c>
      <c r="I480" s="627" t="s">
        <v>861</v>
      </c>
      <c r="J480" s="627" t="s">
        <v>862</v>
      </c>
      <c r="K480" s="627" t="s">
        <v>863</v>
      </c>
      <c r="L480" s="629">
        <v>45.999840563908599</v>
      </c>
      <c r="M480" s="629">
        <v>1</v>
      </c>
      <c r="N480" s="630">
        <v>45.999840563908599</v>
      </c>
    </row>
    <row r="481" spans="1:14" ht="14.4" customHeight="1" x14ac:dyDescent="0.3">
      <c r="A481" s="625" t="s">
        <v>535</v>
      </c>
      <c r="B481" s="626" t="s">
        <v>537</v>
      </c>
      <c r="C481" s="627" t="s">
        <v>555</v>
      </c>
      <c r="D481" s="628" t="s">
        <v>556</v>
      </c>
      <c r="E481" s="627" t="s">
        <v>538</v>
      </c>
      <c r="F481" s="628" t="s">
        <v>539</v>
      </c>
      <c r="G481" s="627" t="s">
        <v>639</v>
      </c>
      <c r="H481" s="627" t="s">
        <v>864</v>
      </c>
      <c r="I481" s="627" t="s">
        <v>865</v>
      </c>
      <c r="J481" s="627" t="s">
        <v>866</v>
      </c>
      <c r="K481" s="627" t="s">
        <v>867</v>
      </c>
      <c r="L481" s="629">
        <v>259.44</v>
      </c>
      <c r="M481" s="629">
        <v>2</v>
      </c>
      <c r="N481" s="630">
        <v>518.88</v>
      </c>
    </row>
    <row r="482" spans="1:14" ht="14.4" customHeight="1" x14ac:dyDescent="0.3">
      <c r="A482" s="625" t="s">
        <v>535</v>
      </c>
      <c r="B482" s="626" t="s">
        <v>537</v>
      </c>
      <c r="C482" s="627" t="s">
        <v>555</v>
      </c>
      <c r="D482" s="628" t="s">
        <v>556</v>
      </c>
      <c r="E482" s="627" t="s">
        <v>538</v>
      </c>
      <c r="F482" s="628" t="s">
        <v>539</v>
      </c>
      <c r="G482" s="627" t="s">
        <v>639</v>
      </c>
      <c r="H482" s="627" t="s">
        <v>868</v>
      </c>
      <c r="I482" s="627" t="s">
        <v>869</v>
      </c>
      <c r="J482" s="627" t="s">
        <v>870</v>
      </c>
      <c r="K482" s="627" t="s">
        <v>871</v>
      </c>
      <c r="L482" s="629">
        <v>87.35542286082439</v>
      </c>
      <c r="M482" s="629">
        <v>15</v>
      </c>
      <c r="N482" s="630">
        <v>1310.3313429123659</v>
      </c>
    </row>
    <row r="483" spans="1:14" ht="14.4" customHeight="1" x14ac:dyDescent="0.3">
      <c r="A483" s="625" t="s">
        <v>535</v>
      </c>
      <c r="B483" s="626" t="s">
        <v>537</v>
      </c>
      <c r="C483" s="627" t="s">
        <v>555</v>
      </c>
      <c r="D483" s="628" t="s">
        <v>556</v>
      </c>
      <c r="E483" s="627" t="s">
        <v>538</v>
      </c>
      <c r="F483" s="628" t="s">
        <v>539</v>
      </c>
      <c r="G483" s="627" t="s">
        <v>639</v>
      </c>
      <c r="H483" s="627" t="s">
        <v>872</v>
      </c>
      <c r="I483" s="627" t="s">
        <v>873</v>
      </c>
      <c r="J483" s="627" t="s">
        <v>752</v>
      </c>
      <c r="K483" s="627" t="s">
        <v>874</v>
      </c>
      <c r="L483" s="629">
        <v>22.770000030809602</v>
      </c>
      <c r="M483" s="629">
        <v>1</v>
      </c>
      <c r="N483" s="630">
        <v>22.770000030809602</v>
      </c>
    </row>
    <row r="484" spans="1:14" ht="14.4" customHeight="1" x14ac:dyDescent="0.3">
      <c r="A484" s="625" t="s">
        <v>535</v>
      </c>
      <c r="B484" s="626" t="s">
        <v>537</v>
      </c>
      <c r="C484" s="627" t="s">
        <v>555</v>
      </c>
      <c r="D484" s="628" t="s">
        <v>556</v>
      </c>
      <c r="E484" s="627" t="s">
        <v>538</v>
      </c>
      <c r="F484" s="628" t="s">
        <v>539</v>
      </c>
      <c r="G484" s="627" t="s">
        <v>639</v>
      </c>
      <c r="H484" s="627" t="s">
        <v>875</v>
      </c>
      <c r="I484" s="627" t="s">
        <v>876</v>
      </c>
      <c r="J484" s="627" t="s">
        <v>877</v>
      </c>
      <c r="K484" s="627"/>
      <c r="L484" s="629">
        <v>102.88957328495501</v>
      </c>
      <c r="M484" s="629">
        <v>1</v>
      </c>
      <c r="N484" s="630">
        <v>102.88957328495501</v>
      </c>
    </row>
    <row r="485" spans="1:14" ht="14.4" customHeight="1" x14ac:dyDescent="0.3">
      <c r="A485" s="625" t="s">
        <v>535</v>
      </c>
      <c r="B485" s="626" t="s">
        <v>537</v>
      </c>
      <c r="C485" s="627" t="s">
        <v>555</v>
      </c>
      <c r="D485" s="628" t="s">
        <v>556</v>
      </c>
      <c r="E485" s="627" t="s">
        <v>538</v>
      </c>
      <c r="F485" s="628" t="s">
        <v>539</v>
      </c>
      <c r="G485" s="627" t="s">
        <v>639</v>
      </c>
      <c r="H485" s="627" t="s">
        <v>2056</v>
      </c>
      <c r="I485" s="627" t="s">
        <v>2057</v>
      </c>
      <c r="J485" s="627" t="s">
        <v>2058</v>
      </c>
      <c r="K485" s="627" t="s">
        <v>1016</v>
      </c>
      <c r="L485" s="629">
        <v>36.31</v>
      </c>
      <c r="M485" s="629">
        <v>1</v>
      </c>
      <c r="N485" s="630">
        <v>36.31</v>
      </c>
    </row>
    <row r="486" spans="1:14" ht="14.4" customHeight="1" x14ac:dyDescent="0.3">
      <c r="A486" s="625" t="s">
        <v>535</v>
      </c>
      <c r="B486" s="626" t="s">
        <v>537</v>
      </c>
      <c r="C486" s="627" t="s">
        <v>555</v>
      </c>
      <c r="D486" s="628" t="s">
        <v>556</v>
      </c>
      <c r="E486" s="627" t="s">
        <v>538</v>
      </c>
      <c r="F486" s="628" t="s">
        <v>539</v>
      </c>
      <c r="G486" s="627" t="s">
        <v>639</v>
      </c>
      <c r="H486" s="627" t="s">
        <v>2059</v>
      </c>
      <c r="I486" s="627" t="s">
        <v>2060</v>
      </c>
      <c r="J486" s="627" t="s">
        <v>2061</v>
      </c>
      <c r="K486" s="627" t="s">
        <v>2062</v>
      </c>
      <c r="L486" s="629">
        <v>55.10006904135745</v>
      </c>
      <c r="M486" s="629">
        <v>2</v>
      </c>
      <c r="N486" s="630">
        <v>110.2001380827149</v>
      </c>
    </row>
    <row r="487" spans="1:14" ht="14.4" customHeight="1" x14ac:dyDescent="0.3">
      <c r="A487" s="625" t="s">
        <v>535</v>
      </c>
      <c r="B487" s="626" t="s">
        <v>537</v>
      </c>
      <c r="C487" s="627" t="s">
        <v>555</v>
      </c>
      <c r="D487" s="628" t="s">
        <v>556</v>
      </c>
      <c r="E487" s="627" t="s">
        <v>538</v>
      </c>
      <c r="F487" s="628" t="s">
        <v>539</v>
      </c>
      <c r="G487" s="627" t="s">
        <v>639</v>
      </c>
      <c r="H487" s="627" t="s">
        <v>886</v>
      </c>
      <c r="I487" s="627" t="s">
        <v>887</v>
      </c>
      <c r="J487" s="627" t="s">
        <v>888</v>
      </c>
      <c r="K487" s="627" t="s">
        <v>889</v>
      </c>
      <c r="L487" s="629">
        <v>58.012015397557619</v>
      </c>
      <c r="M487" s="629">
        <v>5</v>
      </c>
      <c r="N487" s="630">
        <v>290.06007698778808</v>
      </c>
    </row>
    <row r="488" spans="1:14" ht="14.4" customHeight="1" x14ac:dyDescent="0.3">
      <c r="A488" s="625" t="s">
        <v>535</v>
      </c>
      <c r="B488" s="626" t="s">
        <v>537</v>
      </c>
      <c r="C488" s="627" t="s">
        <v>555</v>
      </c>
      <c r="D488" s="628" t="s">
        <v>556</v>
      </c>
      <c r="E488" s="627" t="s">
        <v>538</v>
      </c>
      <c r="F488" s="628" t="s">
        <v>539</v>
      </c>
      <c r="G488" s="627" t="s">
        <v>639</v>
      </c>
      <c r="H488" s="627" t="s">
        <v>2063</v>
      </c>
      <c r="I488" s="627" t="s">
        <v>2064</v>
      </c>
      <c r="J488" s="627" t="s">
        <v>892</v>
      </c>
      <c r="K488" s="627" t="s">
        <v>2065</v>
      </c>
      <c r="L488" s="629">
        <v>95</v>
      </c>
      <c r="M488" s="629">
        <v>1</v>
      </c>
      <c r="N488" s="630">
        <v>95</v>
      </c>
    </row>
    <row r="489" spans="1:14" ht="14.4" customHeight="1" x14ac:dyDescent="0.3">
      <c r="A489" s="625" t="s">
        <v>535</v>
      </c>
      <c r="B489" s="626" t="s">
        <v>537</v>
      </c>
      <c r="C489" s="627" t="s">
        <v>555</v>
      </c>
      <c r="D489" s="628" t="s">
        <v>556</v>
      </c>
      <c r="E489" s="627" t="s">
        <v>538</v>
      </c>
      <c r="F489" s="628" t="s">
        <v>539</v>
      </c>
      <c r="G489" s="627" t="s">
        <v>639</v>
      </c>
      <c r="H489" s="627" t="s">
        <v>2066</v>
      </c>
      <c r="I489" s="627" t="s">
        <v>2067</v>
      </c>
      <c r="J489" s="627" t="s">
        <v>2068</v>
      </c>
      <c r="K489" s="627" t="s">
        <v>2069</v>
      </c>
      <c r="L489" s="629">
        <v>1111.57</v>
      </c>
      <c r="M489" s="629">
        <v>1</v>
      </c>
      <c r="N489" s="630">
        <v>1111.57</v>
      </c>
    </row>
    <row r="490" spans="1:14" ht="14.4" customHeight="1" x14ac:dyDescent="0.3">
      <c r="A490" s="625" t="s">
        <v>535</v>
      </c>
      <c r="B490" s="626" t="s">
        <v>537</v>
      </c>
      <c r="C490" s="627" t="s">
        <v>555</v>
      </c>
      <c r="D490" s="628" t="s">
        <v>556</v>
      </c>
      <c r="E490" s="627" t="s">
        <v>538</v>
      </c>
      <c r="F490" s="628" t="s">
        <v>539</v>
      </c>
      <c r="G490" s="627" t="s">
        <v>639</v>
      </c>
      <c r="H490" s="627" t="s">
        <v>894</v>
      </c>
      <c r="I490" s="627" t="s">
        <v>895</v>
      </c>
      <c r="J490" s="627" t="s">
        <v>896</v>
      </c>
      <c r="K490" s="627" t="s">
        <v>897</v>
      </c>
      <c r="L490" s="629">
        <v>100.31</v>
      </c>
      <c r="M490" s="629">
        <v>3</v>
      </c>
      <c r="N490" s="630">
        <v>300.93</v>
      </c>
    </row>
    <row r="491" spans="1:14" ht="14.4" customHeight="1" x14ac:dyDescent="0.3">
      <c r="A491" s="625" t="s">
        <v>535</v>
      </c>
      <c r="B491" s="626" t="s">
        <v>537</v>
      </c>
      <c r="C491" s="627" t="s">
        <v>555</v>
      </c>
      <c r="D491" s="628" t="s">
        <v>556</v>
      </c>
      <c r="E491" s="627" t="s">
        <v>538</v>
      </c>
      <c r="F491" s="628" t="s">
        <v>539</v>
      </c>
      <c r="G491" s="627" t="s">
        <v>639</v>
      </c>
      <c r="H491" s="627" t="s">
        <v>898</v>
      </c>
      <c r="I491" s="627" t="s">
        <v>899</v>
      </c>
      <c r="J491" s="627" t="s">
        <v>900</v>
      </c>
      <c r="K491" s="627" t="s">
        <v>901</v>
      </c>
      <c r="L491" s="629">
        <v>83.97</v>
      </c>
      <c r="M491" s="629">
        <v>3</v>
      </c>
      <c r="N491" s="630">
        <v>251.91</v>
      </c>
    </row>
    <row r="492" spans="1:14" ht="14.4" customHeight="1" x14ac:dyDescent="0.3">
      <c r="A492" s="625" t="s">
        <v>535</v>
      </c>
      <c r="B492" s="626" t="s">
        <v>537</v>
      </c>
      <c r="C492" s="627" t="s">
        <v>555</v>
      </c>
      <c r="D492" s="628" t="s">
        <v>556</v>
      </c>
      <c r="E492" s="627" t="s">
        <v>538</v>
      </c>
      <c r="F492" s="628" t="s">
        <v>539</v>
      </c>
      <c r="G492" s="627" t="s">
        <v>639</v>
      </c>
      <c r="H492" s="627" t="s">
        <v>902</v>
      </c>
      <c r="I492" s="627" t="s">
        <v>903</v>
      </c>
      <c r="J492" s="627" t="s">
        <v>904</v>
      </c>
      <c r="K492" s="627" t="s">
        <v>905</v>
      </c>
      <c r="L492" s="629">
        <v>223.470063022007</v>
      </c>
      <c r="M492" s="629">
        <v>2</v>
      </c>
      <c r="N492" s="630">
        <v>446.94012604401399</v>
      </c>
    </row>
    <row r="493" spans="1:14" ht="14.4" customHeight="1" x14ac:dyDescent="0.3">
      <c r="A493" s="625" t="s">
        <v>535</v>
      </c>
      <c r="B493" s="626" t="s">
        <v>537</v>
      </c>
      <c r="C493" s="627" t="s">
        <v>555</v>
      </c>
      <c r="D493" s="628" t="s">
        <v>556</v>
      </c>
      <c r="E493" s="627" t="s">
        <v>538</v>
      </c>
      <c r="F493" s="628" t="s">
        <v>539</v>
      </c>
      <c r="G493" s="627" t="s">
        <v>639</v>
      </c>
      <c r="H493" s="627" t="s">
        <v>906</v>
      </c>
      <c r="I493" s="627" t="s">
        <v>907</v>
      </c>
      <c r="J493" s="627" t="s">
        <v>908</v>
      </c>
      <c r="K493" s="627" t="s">
        <v>909</v>
      </c>
      <c r="L493" s="629">
        <v>114.370348980906</v>
      </c>
      <c r="M493" s="629">
        <v>2</v>
      </c>
      <c r="N493" s="630">
        <v>228.740697961812</v>
      </c>
    </row>
    <row r="494" spans="1:14" ht="14.4" customHeight="1" x14ac:dyDescent="0.3">
      <c r="A494" s="625" t="s">
        <v>535</v>
      </c>
      <c r="B494" s="626" t="s">
        <v>537</v>
      </c>
      <c r="C494" s="627" t="s">
        <v>555</v>
      </c>
      <c r="D494" s="628" t="s">
        <v>556</v>
      </c>
      <c r="E494" s="627" t="s">
        <v>538</v>
      </c>
      <c r="F494" s="628" t="s">
        <v>539</v>
      </c>
      <c r="G494" s="627" t="s">
        <v>639</v>
      </c>
      <c r="H494" s="627" t="s">
        <v>913</v>
      </c>
      <c r="I494" s="627" t="s">
        <v>914</v>
      </c>
      <c r="J494" s="627" t="s">
        <v>915</v>
      </c>
      <c r="K494" s="627" t="s">
        <v>916</v>
      </c>
      <c r="L494" s="629">
        <v>78.22</v>
      </c>
      <c r="M494" s="629">
        <v>1</v>
      </c>
      <c r="N494" s="630">
        <v>78.22</v>
      </c>
    </row>
    <row r="495" spans="1:14" ht="14.4" customHeight="1" x14ac:dyDescent="0.3">
      <c r="A495" s="625" t="s">
        <v>535</v>
      </c>
      <c r="B495" s="626" t="s">
        <v>537</v>
      </c>
      <c r="C495" s="627" t="s">
        <v>555</v>
      </c>
      <c r="D495" s="628" t="s">
        <v>556</v>
      </c>
      <c r="E495" s="627" t="s">
        <v>538</v>
      </c>
      <c r="F495" s="628" t="s">
        <v>539</v>
      </c>
      <c r="G495" s="627" t="s">
        <v>639</v>
      </c>
      <c r="H495" s="627" t="s">
        <v>2070</v>
      </c>
      <c r="I495" s="627" t="s">
        <v>2071</v>
      </c>
      <c r="J495" s="627" t="s">
        <v>2072</v>
      </c>
      <c r="K495" s="627" t="s">
        <v>2073</v>
      </c>
      <c r="L495" s="629">
        <v>100.71</v>
      </c>
      <c r="M495" s="629">
        <v>1</v>
      </c>
      <c r="N495" s="630">
        <v>100.71</v>
      </c>
    </row>
    <row r="496" spans="1:14" ht="14.4" customHeight="1" x14ac:dyDescent="0.3">
      <c r="A496" s="625" t="s">
        <v>535</v>
      </c>
      <c r="B496" s="626" t="s">
        <v>537</v>
      </c>
      <c r="C496" s="627" t="s">
        <v>555</v>
      </c>
      <c r="D496" s="628" t="s">
        <v>556</v>
      </c>
      <c r="E496" s="627" t="s">
        <v>538</v>
      </c>
      <c r="F496" s="628" t="s">
        <v>539</v>
      </c>
      <c r="G496" s="627" t="s">
        <v>639</v>
      </c>
      <c r="H496" s="627" t="s">
        <v>937</v>
      </c>
      <c r="I496" s="627" t="s">
        <v>938</v>
      </c>
      <c r="J496" s="627" t="s">
        <v>939</v>
      </c>
      <c r="K496" s="627" t="s">
        <v>940</v>
      </c>
      <c r="L496" s="629">
        <v>374.20166051673891</v>
      </c>
      <c r="M496" s="629">
        <v>18</v>
      </c>
      <c r="N496" s="630">
        <v>6735.6298893013009</v>
      </c>
    </row>
    <row r="497" spans="1:14" ht="14.4" customHeight="1" x14ac:dyDescent="0.3">
      <c r="A497" s="625" t="s">
        <v>535</v>
      </c>
      <c r="B497" s="626" t="s">
        <v>537</v>
      </c>
      <c r="C497" s="627" t="s">
        <v>555</v>
      </c>
      <c r="D497" s="628" t="s">
        <v>556</v>
      </c>
      <c r="E497" s="627" t="s">
        <v>538</v>
      </c>
      <c r="F497" s="628" t="s">
        <v>539</v>
      </c>
      <c r="G497" s="627" t="s">
        <v>639</v>
      </c>
      <c r="H497" s="627" t="s">
        <v>941</v>
      </c>
      <c r="I497" s="627" t="s">
        <v>942</v>
      </c>
      <c r="J497" s="627" t="s">
        <v>943</v>
      </c>
      <c r="K497" s="627" t="s">
        <v>944</v>
      </c>
      <c r="L497" s="629">
        <v>63.15</v>
      </c>
      <c r="M497" s="629">
        <v>1</v>
      </c>
      <c r="N497" s="630">
        <v>63.15</v>
      </c>
    </row>
    <row r="498" spans="1:14" ht="14.4" customHeight="1" x14ac:dyDescent="0.3">
      <c r="A498" s="625" t="s">
        <v>535</v>
      </c>
      <c r="B498" s="626" t="s">
        <v>537</v>
      </c>
      <c r="C498" s="627" t="s">
        <v>555</v>
      </c>
      <c r="D498" s="628" t="s">
        <v>556</v>
      </c>
      <c r="E498" s="627" t="s">
        <v>538</v>
      </c>
      <c r="F498" s="628" t="s">
        <v>539</v>
      </c>
      <c r="G498" s="627" t="s">
        <v>639</v>
      </c>
      <c r="H498" s="627" t="s">
        <v>2074</v>
      </c>
      <c r="I498" s="627" t="s">
        <v>2075</v>
      </c>
      <c r="J498" s="627" t="s">
        <v>2076</v>
      </c>
      <c r="K498" s="627" t="s">
        <v>2077</v>
      </c>
      <c r="L498" s="629">
        <v>105.81</v>
      </c>
      <c r="M498" s="629">
        <v>2</v>
      </c>
      <c r="N498" s="630">
        <v>211.62</v>
      </c>
    </row>
    <row r="499" spans="1:14" ht="14.4" customHeight="1" x14ac:dyDescent="0.3">
      <c r="A499" s="625" t="s">
        <v>535</v>
      </c>
      <c r="B499" s="626" t="s">
        <v>537</v>
      </c>
      <c r="C499" s="627" t="s">
        <v>555</v>
      </c>
      <c r="D499" s="628" t="s">
        <v>556</v>
      </c>
      <c r="E499" s="627" t="s">
        <v>538</v>
      </c>
      <c r="F499" s="628" t="s">
        <v>539</v>
      </c>
      <c r="G499" s="627" t="s">
        <v>639</v>
      </c>
      <c r="H499" s="627" t="s">
        <v>2078</v>
      </c>
      <c r="I499" s="627" t="s">
        <v>2079</v>
      </c>
      <c r="J499" s="627" t="s">
        <v>959</v>
      </c>
      <c r="K499" s="627" t="s">
        <v>2080</v>
      </c>
      <c r="L499" s="629">
        <v>120.32090100179326</v>
      </c>
      <c r="M499" s="629">
        <v>11</v>
      </c>
      <c r="N499" s="630">
        <v>1323.5299110197259</v>
      </c>
    </row>
    <row r="500" spans="1:14" ht="14.4" customHeight="1" x14ac:dyDescent="0.3">
      <c r="A500" s="625" t="s">
        <v>535</v>
      </c>
      <c r="B500" s="626" t="s">
        <v>537</v>
      </c>
      <c r="C500" s="627" t="s">
        <v>555</v>
      </c>
      <c r="D500" s="628" t="s">
        <v>556</v>
      </c>
      <c r="E500" s="627" t="s">
        <v>538</v>
      </c>
      <c r="F500" s="628" t="s">
        <v>539</v>
      </c>
      <c r="G500" s="627" t="s">
        <v>639</v>
      </c>
      <c r="H500" s="627" t="s">
        <v>957</v>
      </c>
      <c r="I500" s="627" t="s">
        <v>958</v>
      </c>
      <c r="J500" s="627" t="s">
        <v>959</v>
      </c>
      <c r="K500" s="627" t="s">
        <v>960</v>
      </c>
      <c r="L500" s="629">
        <v>135.00553672474561</v>
      </c>
      <c r="M500" s="629">
        <v>20</v>
      </c>
      <c r="N500" s="630">
        <v>2700.1107344949123</v>
      </c>
    </row>
    <row r="501" spans="1:14" ht="14.4" customHeight="1" x14ac:dyDescent="0.3">
      <c r="A501" s="625" t="s">
        <v>535</v>
      </c>
      <c r="B501" s="626" t="s">
        <v>537</v>
      </c>
      <c r="C501" s="627" t="s">
        <v>555</v>
      </c>
      <c r="D501" s="628" t="s">
        <v>556</v>
      </c>
      <c r="E501" s="627" t="s">
        <v>538</v>
      </c>
      <c r="F501" s="628" t="s">
        <v>539</v>
      </c>
      <c r="G501" s="627" t="s">
        <v>639</v>
      </c>
      <c r="H501" s="627" t="s">
        <v>965</v>
      </c>
      <c r="I501" s="627" t="s">
        <v>966</v>
      </c>
      <c r="J501" s="627" t="s">
        <v>967</v>
      </c>
      <c r="K501" s="627" t="s">
        <v>968</v>
      </c>
      <c r="L501" s="629">
        <v>46.740487622194514</v>
      </c>
      <c r="M501" s="629">
        <v>21</v>
      </c>
      <c r="N501" s="630">
        <v>981.55024006608483</v>
      </c>
    </row>
    <row r="502" spans="1:14" ht="14.4" customHeight="1" x14ac:dyDescent="0.3">
      <c r="A502" s="625" t="s">
        <v>535</v>
      </c>
      <c r="B502" s="626" t="s">
        <v>537</v>
      </c>
      <c r="C502" s="627" t="s">
        <v>555</v>
      </c>
      <c r="D502" s="628" t="s">
        <v>556</v>
      </c>
      <c r="E502" s="627" t="s">
        <v>538</v>
      </c>
      <c r="F502" s="628" t="s">
        <v>539</v>
      </c>
      <c r="G502" s="627" t="s">
        <v>639</v>
      </c>
      <c r="H502" s="627" t="s">
        <v>973</v>
      </c>
      <c r="I502" s="627" t="s">
        <v>974</v>
      </c>
      <c r="J502" s="627" t="s">
        <v>975</v>
      </c>
      <c r="K502" s="627" t="s">
        <v>976</v>
      </c>
      <c r="L502" s="629">
        <v>92.575233229450959</v>
      </c>
      <c r="M502" s="629">
        <v>4</v>
      </c>
      <c r="N502" s="630">
        <v>370.30093291780383</v>
      </c>
    </row>
    <row r="503" spans="1:14" ht="14.4" customHeight="1" x14ac:dyDescent="0.3">
      <c r="A503" s="625" t="s">
        <v>535</v>
      </c>
      <c r="B503" s="626" t="s">
        <v>537</v>
      </c>
      <c r="C503" s="627" t="s">
        <v>555</v>
      </c>
      <c r="D503" s="628" t="s">
        <v>556</v>
      </c>
      <c r="E503" s="627" t="s">
        <v>538</v>
      </c>
      <c r="F503" s="628" t="s">
        <v>539</v>
      </c>
      <c r="G503" s="627" t="s">
        <v>639</v>
      </c>
      <c r="H503" s="627" t="s">
        <v>2081</v>
      </c>
      <c r="I503" s="627" t="s">
        <v>2082</v>
      </c>
      <c r="J503" s="627" t="s">
        <v>2083</v>
      </c>
      <c r="K503" s="627" t="s">
        <v>1495</v>
      </c>
      <c r="L503" s="629">
        <v>47.152812454693745</v>
      </c>
      <c r="M503" s="629">
        <v>15</v>
      </c>
      <c r="N503" s="630">
        <v>707.29218682040619</v>
      </c>
    </row>
    <row r="504" spans="1:14" ht="14.4" customHeight="1" x14ac:dyDescent="0.3">
      <c r="A504" s="625" t="s">
        <v>535</v>
      </c>
      <c r="B504" s="626" t="s">
        <v>537</v>
      </c>
      <c r="C504" s="627" t="s">
        <v>555</v>
      </c>
      <c r="D504" s="628" t="s">
        <v>556</v>
      </c>
      <c r="E504" s="627" t="s">
        <v>538</v>
      </c>
      <c r="F504" s="628" t="s">
        <v>539</v>
      </c>
      <c r="G504" s="627" t="s">
        <v>639</v>
      </c>
      <c r="H504" s="627" t="s">
        <v>977</v>
      </c>
      <c r="I504" s="627" t="s">
        <v>977</v>
      </c>
      <c r="J504" s="627" t="s">
        <v>760</v>
      </c>
      <c r="K504" s="627" t="s">
        <v>978</v>
      </c>
      <c r="L504" s="629">
        <v>99.694999999999993</v>
      </c>
      <c r="M504" s="629">
        <v>2</v>
      </c>
      <c r="N504" s="630">
        <v>199.39</v>
      </c>
    </row>
    <row r="505" spans="1:14" ht="14.4" customHeight="1" x14ac:dyDescent="0.3">
      <c r="A505" s="625" t="s">
        <v>535</v>
      </c>
      <c r="B505" s="626" t="s">
        <v>537</v>
      </c>
      <c r="C505" s="627" t="s">
        <v>555</v>
      </c>
      <c r="D505" s="628" t="s">
        <v>556</v>
      </c>
      <c r="E505" s="627" t="s">
        <v>538</v>
      </c>
      <c r="F505" s="628" t="s">
        <v>539</v>
      </c>
      <c r="G505" s="627" t="s">
        <v>639</v>
      </c>
      <c r="H505" s="627" t="s">
        <v>983</v>
      </c>
      <c r="I505" s="627" t="s">
        <v>984</v>
      </c>
      <c r="J505" s="627" t="s">
        <v>981</v>
      </c>
      <c r="K505" s="627" t="s">
        <v>985</v>
      </c>
      <c r="L505" s="629">
        <v>292.39921048814824</v>
      </c>
      <c r="M505" s="629">
        <v>14</v>
      </c>
      <c r="N505" s="630">
        <v>4093.5889468340756</v>
      </c>
    </row>
    <row r="506" spans="1:14" ht="14.4" customHeight="1" x14ac:dyDescent="0.3">
      <c r="A506" s="625" t="s">
        <v>535</v>
      </c>
      <c r="B506" s="626" t="s">
        <v>537</v>
      </c>
      <c r="C506" s="627" t="s">
        <v>555</v>
      </c>
      <c r="D506" s="628" t="s">
        <v>556</v>
      </c>
      <c r="E506" s="627" t="s">
        <v>538</v>
      </c>
      <c r="F506" s="628" t="s">
        <v>539</v>
      </c>
      <c r="G506" s="627" t="s">
        <v>639</v>
      </c>
      <c r="H506" s="627" t="s">
        <v>986</v>
      </c>
      <c r="I506" s="627" t="s">
        <v>987</v>
      </c>
      <c r="J506" s="627" t="s">
        <v>988</v>
      </c>
      <c r="K506" s="627" t="s">
        <v>989</v>
      </c>
      <c r="L506" s="629">
        <v>390.54169550618872</v>
      </c>
      <c r="M506" s="629">
        <v>107</v>
      </c>
      <c r="N506" s="630">
        <v>41787.961419162195</v>
      </c>
    </row>
    <row r="507" spans="1:14" ht="14.4" customHeight="1" x14ac:dyDescent="0.3">
      <c r="A507" s="625" t="s">
        <v>535</v>
      </c>
      <c r="B507" s="626" t="s">
        <v>537</v>
      </c>
      <c r="C507" s="627" t="s">
        <v>555</v>
      </c>
      <c r="D507" s="628" t="s">
        <v>556</v>
      </c>
      <c r="E507" s="627" t="s">
        <v>538</v>
      </c>
      <c r="F507" s="628" t="s">
        <v>539</v>
      </c>
      <c r="G507" s="627" t="s">
        <v>639</v>
      </c>
      <c r="H507" s="627" t="s">
        <v>1009</v>
      </c>
      <c r="I507" s="627" t="s">
        <v>1010</v>
      </c>
      <c r="J507" s="627" t="s">
        <v>1011</v>
      </c>
      <c r="K507" s="627" t="s">
        <v>1012</v>
      </c>
      <c r="L507" s="629">
        <v>14.469244887772899</v>
      </c>
      <c r="M507" s="629">
        <v>80</v>
      </c>
      <c r="N507" s="630">
        <v>1157.5395910218319</v>
      </c>
    </row>
    <row r="508" spans="1:14" ht="14.4" customHeight="1" x14ac:dyDescent="0.3">
      <c r="A508" s="625" t="s">
        <v>535</v>
      </c>
      <c r="B508" s="626" t="s">
        <v>537</v>
      </c>
      <c r="C508" s="627" t="s">
        <v>555</v>
      </c>
      <c r="D508" s="628" t="s">
        <v>556</v>
      </c>
      <c r="E508" s="627" t="s">
        <v>538</v>
      </c>
      <c r="F508" s="628" t="s">
        <v>539</v>
      </c>
      <c r="G508" s="627" t="s">
        <v>639</v>
      </c>
      <c r="H508" s="627" t="s">
        <v>1017</v>
      </c>
      <c r="I508" s="627" t="s">
        <v>1018</v>
      </c>
      <c r="J508" s="627" t="s">
        <v>1019</v>
      </c>
      <c r="K508" s="627" t="s">
        <v>1020</v>
      </c>
      <c r="L508" s="629">
        <v>27.470009386681049</v>
      </c>
      <c r="M508" s="629">
        <v>4</v>
      </c>
      <c r="N508" s="630">
        <v>109.8800375467242</v>
      </c>
    </row>
    <row r="509" spans="1:14" ht="14.4" customHeight="1" x14ac:dyDescent="0.3">
      <c r="A509" s="625" t="s">
        <v>535</v>
      </c>
      <c r="B509" s="626" t="s">
        <v>537</v>
      </c>
      <c r="C509" s="627" t="s">
        <v>555</v>
      </c>
      <c r="D509" s="628" t="s">
        <v>556</v>
      </c>
      <c r="E509" s="627" t="s">
        <v>538</v>
      </c>
      <c r="F509" s="628" t="s">
        <v>539</v>
      </c>
      <c r="G509" s="627" t="s">
        <v>639</v>
      </c>
      <c r="H509" s="627" t="s">
        <v>1021</v>
      </c>
      <c r="I509" s="627" t="s">
        <v>1022</v>
      </c>
      <c r="J509" s="627" t="s">
        <v>1023</v>
      </c>
      <c r="K509" s="627" t="s">
        <v>1024</v>
      </c>
      <c r="L509" s="629">
        <v>215.17057490337183</v>
      </c>
      <c r="M509" s="629">
        <v>247</v>
      </c>
      <c r="N509" s="630">
        <v>53147.132001132843</v>
      </c>
    </row>
    <row r="510" spans="1:14" ht="14.4" customHeight="1" x14ac:dyDescent="0.3">
      <c r="A510" s="625" t="s">
        <v>535</v>
      </c>
      <c r="B510" s="626" t="s">
        <v>537</v>
      </c>
      <c r="C510" s="627" t="s">
        <v>555</v>
      </c>
      <c r="D510" s="628" t="s">
        <v>556</v>
      </c>
      <c r="E510" s="627" t="s">
        <v>538</v>
      </c>
      <c r="F510" s="628" t="s">
        <v>539</v>
      </c>
      <c r="G510" s="627" t="s">
        <v>639</v>
      </c>
      <c r="H510" s="627" t="s">
        <v>1031</v>
      </c>
      <c r="I510" s="627" t="s">
        <v>1032</v>
      </c>
      <c r="J510" s="627" t="s">
        <v>1033</v>
      </c>
      <c r="K510" s="627" t="s">
        <v>1034</v>
      </c>
      <c r="L510" s="629">
        <v>149.68109819751155</v>
      </c>
      <c r="M510" s="629">
        <v>52</v>
      </c>
      <c r="N510" s="630">
        <v>7783.4171062706009</v>
      </c>
    </row>
    <row r="511" spans="1:14" ht="14.4" customHeight="1" x14ac:dyDescent="0.3">
      <c r="A511" s="625" t="s">
        <v>535</v>
      </c>
      <c r="B511" s="626" t="s">
        <v>537</v>
      </c>
      <c r="C511" s="627" t="s">
        <v>555</v>
      </c>
      <c r="D511" s="628" t="s">
        <v>556</v>
      </c>
      <c r="E511" s="627" t="s">
        <v>538</v>
      </c>
      <c r="F511" s="628" t="s">
        <v>539</v>
      </c>
      <c r="G511" s="627" t="s">
        <v>639</v>
      </c>
      <c r="H511" s="627" t="s">
        <v>1049</v>
      </c>
      <c r="I511" s="627" t="s">
        <v>1029</v>
      </c>
      <c r="J511" s="627" t="s">
        <v>1050</v>
      </c>
      <c r="K511" s="627"/>
      <c r="L511" s="629">
        <v>146.30233400505057</v>
      </c>
      <c r="M511" s="629">
        <v>11</v>
      </c>
      <c r="N511" s="630">
        <v>1609.3256740555562</v>
      </c>
    </row>
    <row r="512" spans="1:14" ht="14.4" customHeight="1" x14ac:dyDescent="0.3">
      <c r="A512" s="625" t="s">
        <v>535</v>
      </c>
      <c r="B512" s="626" t="s">
        <v>537</v>
      </c>
      <c r="C512" s="627" t="s">
        <v>555</v>
      </c>
      <c r="D512" s="628" t="s">
        <v>556</v>
      </c>
      <c r="E512" s="627" t="s">
        <v>538</v>
      </c>
      <c r="F512" s="628" t="s">
        <v>539</v>
      </c>
      <c r="G512" s="627" t="s">
        <v>639</v>
      </c>
      <c r="H512" s="627" t="s">
        <v>1051</v>
      </c>
      <c r="I512" s="627" t="s">
        <v>1029</v>
      </c>
      <c r="J512" s="627" t="s">
        <v>1052</v>
      </c>
      <c r="K512" s="627"/>
      <c r="L512" s="629">
        <v>99.982645746475654</v>
      </c>
      <c r="M512" s="629">
        <v>28</v>
      </c>
      <c r="N512" s="630">
        <v>2799.5140809013183</v>
      </c>
    </row>
    <row r="513" spans="1:14" ht="14.4" customHeight="1" x14ac:dyDescent="0.3">
      <c r="A513" s="625" t="s">
        <v>535</v>
      </c>
      <c r="B513" s="626" t="s">
        <v>537</v>
      </c>
      <c r="C513" s="627" t="s">
        <v>555</v>
      </c>
      <c r="D513" s="628" t="s">
        <v>556</v>
      </c>
      <c r="E513" s="627" t="s">
        <v>538</v>
      </c>
      <c r="F513" s="628" t="s">
        <v>539</v>
      </c>
      <c r="G513" s="627" t="s">
        <v>639</v>
      </c>
      <c r="H513" s="627" t="s">
        <v>1055</v>
      </c>
      <c r="I513" s="627" t="s">
        <v>1056</v>
      </c>
      <c r="J513" s="627" t="s">
        <v>1057</v>
      </c>
      <c r="K513" s="627" t="s">
        <v>1058</v>
      </c>
      <c r="L513" s="629">
        <v>68.817402798664602</v>
      </c>
      <c r="M513" s="629">
        <v>19</v>
      </c>
      <c r="N513" s="630">
        <v>1307.5306531746276</v>
      </c>
    </row>
    <row r="514" spans="1:14" ht="14.4" customHeight="1" x14ac:dyDescent="0.3">
      <c r="A514" s="625" t="s">
        <v>535</v>
      </c>
      <c r="B514" s="626" t="s">
        <v>537</v>
      </c>
      <c r="C514" s="627" t="s">
        <v>555</v>
      </c>
      <c r="D514" s="628" t="s">
        <v>556</v>
      </c>
      <c r="E514" s="627" t="s">
        <v>538</v>
      </c>
      <c r="F514" s="628" t="s">
        <v>539</v>
      </c>
      <c r="G514" s="627" t="s">
        <v>639</v>
      </c>
      <c r="H514" s="627" t="s">
        <v>1066</v>
      </c>
      <c r="I514" s="627" t="s">
        <v>1029</v>
      </c>
      <c r="J514" s="627" t="s">
        <v>1067</v>
      </c>
      <c r="K514" s="627" t="s">
        <v>1068</v>
      </c>
      <c r="L514" s="629">
        <v>1440.12</v>
      </c>
      <c r="M514" s="629">
        <v>1</v>
      </c>
      <c r="N514" s="630">
        <v>1440.12</v>
      </c>
    </row>
    <row r="515" spans="1:14" ht="14.4" customHeight="1" x14ac:dyDescent="0.3">
      <c r="A515" s="625" t="s">
        <v>535</v>
      </c>
      <c r="B515" s="626" t="s">
        <v>537</v>
      </c>
      <c r="C515" s="627" t="s">
        <v>555</v>
      </c>
      <c r="D515" s="628" t="s">
        <v>556</v>
      </c>
      <c r="E515" s="627" t="s">
        <v>538</v>
      </c>
      <c r="F515" s="628" t="s">
        <v>539</v>
      </c>
      <c r="G515" s="627" t="s">
        <v>639</v>
      </c>
      <c r="H515" s="627" t="s">
        <v>1069</v>
      </c>
      <c r="I515" s="627" t="s">
        <v>1070</v>
      </c>
      <c r="J515" s="627" t="s">
        <v>1019</v>
      </c>
      <c r="K515" s="627" t="s">
        <v>1071</v>
      </c>
      <c r="L515" s="629">
        <v>59.447355809703467</v>
      </c>
      <c r="M515" s="629">
        <v>15</v>
      </c>
      <c r="N515" s="630">
        <v>891.71033714555199</v>
      </c>
    </row>
    <row r="516" spans="1:14" ht="14.4" customHeight="1" x14ac:dyDescent="0.3">
      <c r="A516" s="625" t="s">
        <v>535</v>
      </c>
      <c r="B516" s="626" t="s">
        <v>537</v>
      </c>
      <c r="C516" s="627" t="s">
        <v>555</v>
      </c>
      <c r="D516" s="628" t="s">
        <v>556</v>
      </c>
      <c r="E516" s="627" t="s">
        <v>538</v>
      </c>
      <c r="F516" s="628" t="s">
        <v>539</v>
      </c>
      <c r="G516" s="627" t="s">
        <v>639</v>
      </c>
      <c r="H516" s="627" t="s">
        <v>1072</v>
      </c>
      <c r="I516" s="627" t="s">
        <v>1073</v>
      </c>
      <c r="J516" s="627" t="s">
        <v>1074</v>
      </c>
      <c r="K516" s="627" t="s">
        <v>601</v>
      </c>
      <c r="L516" s="629">
        <v>64.569999999999993</v>
      </c>
      <c r="M516" s="629">
        <v>1</v>
      </c>
      <c r="N516" s="630">
        <v>64.569999999999993</v>
      </c>
    </row>
    <row r="517" spans="1:14" ht="14.4" customHeight="1" x14ac:dyDescent="0.3">
      <c r="A517" s="625" t="s">
        <v>535</v>
      </c>
      <c r="B517" s="626" t="s">
        <v>537</v>
      </c>
      <c r="C517" s="627" t="s">
        <v>555</v>
      </c>
      <c r="D517" s="628" t="s">
        <v>556</v>
      </c>
      <c r="E517" s="627" t="s">
        <v>538</v>
      </c>
      <c r="F517" s="628" t="s">
        <v>539</v>
      </c>
      <c r="G517" s="627" t="s">
        <v>639</v>
      </c>
      <c r="H517" s="627" t="s">
        <v>1086</v>
      </c>
      <c r="I517" s="627" t="s">
        <v>1087</v>
      </c>
      <c r="J517" s="627" t="s">
        <v>1088</v>
      </c>
      <c r="K517" s="627" t="s">
        <v>1089</v>
      </c>
      <c r="L517" s="629">
        <v>18.16</v>
      </c>
      <c r="M517" s="629">
        <v>2</v>
      </c>
      <c r="N517" s="630">
        <v>36.32</v>
      </c>
    </row>
    <row r="518" spans="1:14" ht="14.4" customHeight="1" x14ac:dyDescent="0.3">
      <c r="A518" s="625" t="s">
        <v>535</v>
      </c>
      <c r="B518" s="626" t="s">
        <v>537</v>
      </c>
      <c r="C518" s="627" t="s">
        <v>555</v>
      </c>
      <c r="D518" s="628" t="s">
        <v>556</v>
      </c>
      <c r="E518" s="627" t="s">
        <v>538</v>
      </c>
      <c r="F518" s="628" t="s">
        <v>539</v>
      </c>
      <c r="G518" s="627" t="s">
        <v>639</v>
      </c>
      <c r="H518" s="627" t="s">
        <v>2084</v>
      </c>
      <c r="I518" s="627" t="s">
        <v>2085</v>
      </c>
      <c r="J518" s="627" t="s">
        <v>2086</v>
      </c>
      <c r="K518" s="627" t="s">
        <v>2087</v>
      </c>
      <c r="L518" s="629">
        <v>121.93</v>
      </c>
      <c r="M518" s="629">
        <v>1</v>
      </c>
      <c r="N518" s="630">
        <v>121.93</v>
      </c>
    </row>
    <row r="519" spans="1:14" ht="14.4" customHeight="1" x14ac:dyDescent="0.3">
      <c r="A519" s="625" t="s">
        <v>535</v>
      </c>
      <c r="B519" s="626" t="s">
        <v>537</v>
      </c>
      <c r="C519" s="627" t="s">
        <v>555</v>
      </c>
      <c r="D519" s="628" t="s">
        <v>556</v>
      </c>
      <c r="E519" s="627" t="s">
        <v>538</v>
      </c>
      <c r="F519" s="628" t="s">
        <v>539</v>
      </c>
      <c r="G519" s="627" t="s">
        <v>639</v>
      </c>
      <c r="H519" s="627" t="s">
        <v>1098</v>
      </c>
      <c r="I519" s="627" t="s">
        <v>1099</v>
      </c>
      <c r="J519" s="627" t="s">
        <v>1100</v>
      </c>
      <c r="K519" s="627"/>
      <c r="L519" s="629">
        <v>139.69800231027133</v>
      </c>
      <c r="M519" s="629">
        <v>205</v>
      </c>
      <c r="N519" s="630">
        <v>28638.090473605625</v>
      </c>
    </row>
    <row r="520" spans="1:14" ht="14.4" customHeight="1" x14ac:dyDescent="0.3">
      <c r="A520" s="625" t="s">
        <v>535</v>
      </c>
      <c r="B520" s="626" t="s">
        <v>537</v>
      </c>
      <c r="C520" s="627" t="s">
        <v>555</v>
      </c>
      <c r="D520" s="628" t="s">
        <v>556</v>
      </c>
      <c r="E520" s="627" t="s">
        <v>538</v>
      </c>
      <c r="F520" s="628" t="s">
        <v>539</v>
      </c>
      <c r="G520" s="627" t="s">
        <v>639</v>
      </c>
      <c r="H520" s="627" t="s">
        <v>1109</v>
      </c>
      <c r="I520" s="627" t="s">
        <v>1110</v>
      </c>
      <c r="J520" s="627" t="s">
        <v>1111</v>
      </c>
      <c r="K520" s="627" t="s">
        <v>1112</v>
      </c>
      <c r="L520" s="629">
        <v>70.955950620084025</v>
      </c>
      <c r="M520" s="629">
        <v>4</v>
      </c>
      <c r="N520" s="630">
        <v>283.8238024803361</v>
      </c>
    </row>
    <row r="521" spans="1:14" ht="14.4" customHeight="1" x14ac:dyDescent="0.3">
      <c r="A521" s="625" t="s">
        <v>535</v>
      </c>
      <c r="B521" s="626" t="s">
        <v>537</v>
      </c>
      <c r="C521" s="627" t="s">
        <v>555</v>
      </c>
      <c r="D521" s="628" t="s">
        <v>556</v>
      </c>
      <c r="E521" s="627" t="s">
        <v>538</v>
      </c>
      <c r="F521" s="628" t="s">
        <v>539</v>
      </c>
      <c r="G521" s="627" t="s">
        <v>639</v>
      </c>
      <c r="H521" s="627" t="s">
        <v>1113</v>
      </c>
      <c r="I521" s="627" t="s">
        <v>1114</v>
      </c>
      <c r="J521" s="627" t="s">
        <v>1111</v>
      </c>
      <c r="K521" s="627" t="s">
        <v>1115</v>
      </c>
      <c r="L521" s="629">
        <v>30.44</v>
      </c>
      <c r="M521" s="629">
        <v>1</v>
      </c>
      <c r="N521" s="630">
        <v>30.44</v>
      </c>
    </row>
    <row r="522" spans="1:14" ht="14.4" customHeight="1" x14ac:dyDescent="0.3">
      <c r="A522" s="625" t="s">
        <v>535</v>
      </c>
      <c r="B522" s="626" t="s">
        <v>537</v>
      </c>
      <c r="C522" s="627" t="s">
        <v>555</v>
      </c>
      <c r="D522" s="628" t="s">
        <v>556</v>
      </c>
      <c r="E522" s="627" t="s">
        <v>538</v>
      </c>
      <c r="F522" s="628" t="s">
        <v>539</v>
      </c>
      <c r="G522" s="627" t="s">
        <v>639</v>
      </c>
      <c r="H522" s="627" t="s">
        <v>1120</v>
      </c>
      <c r="I522" s="627" t="s">
        <v>1121</v>
      </c>
      <c r="J522" s="627" t="s">
        <v>846</v>
      </c>
      <c r="K522" s="627" t="s">
        <v>1122</v>
      </c>
      <c r="L522" s="629">
        <v>61.379944613242394</v>
      </c>
      <c r="M522" s="629">
        <v>112</v>
      </c>
      <c r="N522" s="630">
        <v>6874.553796683148</v>
      </c>
    </row>
    <row r="523" spans="1:14" ht="14.4" customHeight="1" x14ac:dyDescent="0.3">
      <c r="A523" s="625" t="s">
        <v>535</v>
      </c>
      <c r="B523" s="626" t="s">
        <v>537</v>
      </c>
      <c r="C523" s="627" t="s">
        <v>555</v>
      </c>
      <c r="D523" s="628" t="s">
        <v>556</v>
      </c>
      <c r="E523" s="627" t="s">
        <v>538</v>
      </c>
      <c r="F523" s="628" t="s">
        <v>539</v>
      </c>
      <c r="G523" s="627" t="s">
        <v>639</v>
      </c>
      <c r="H523" s="627" t="s">
        <v>2088</v>
      </c>
      <c r="I523" s="627" t="s">
        <v>1029</v>
      </c>
      <c r="J523" s="627" t="s">
        <v>2089</v>
      </c>
      <c r="K523" s="627" t="s">
        <v>2090</v>
      </c>
      <c r="L523" s="629">
        <v>162.1448754630872</v>
      </c>
      <c r="M523" s="629">
        <v>15</v>
      </c>
      <c r="N523" s="630">
        <v>2432.1731319463079</v>
      </c>
    </row>
    <row r="524" spans="1:14" ht="14.4" customHeight="1" x14ac:dyDescent="0.3">
      <c r="A524" s="625" t="s">
        <v>535</v>
      </c>
      <c r="B524" s="626" t="s">
        <v>537</v>
      </c>
      <c r="C524" s="627" t="s">
        <v>555</v>
      </c>
      <c r="D524" s="628" t="s">
        <v>556</v>
      </c>
      <c r="E524" s="627" t="s">
        <v>538</v>
      </c>
      <c r="F524" s="628" t="s">
        <v>539</v>
      </c>
      <c r="G524" s="627" t="s">
        <v>639</v>
      </c>
      <c r="H524" s="627" t="s">
        <v>1142</v>
      </c>
      <c r="I524" s="627" t="s">
        <v>1143</v>
      </c>
      <c r="J524" s="627" t="s">
        <v>1144</v>
      </c>
      <c r="K524" s="627" t="s">
        <v>1145</v>
      </c>
      <c r="L524" s="629">
        <v>217.15498652839014</v>
      </c>
      <c r="M524" s="629">
        <v>6</v>
      </c>
      <c r="N524" s="630">
        <v>1302.9299191703408</v>
      </c>
    </row>
    <row r="525" spans="1:14" ht="14.4" customHeight="1" x14ac:dyDescent="0.3">
      <c r="A525" s="625" t="s">
        <v>535</v>
      </c>
      <c r="B525" s="626" t="s">
        <v>537</v>
      </c>
      <c r="C525" s="627" t="s">
        <v>555</v>
      </c>
      <c r="D525" s="628" t="s">
        <v>556</v>
      </c>
      <c r="E525" s="627" t="s">
        <v>538</v>
      </c>
      <c r="F525" s="628" t="s">
        <v>539</v>
      </c>
      <c r="G525" s="627" t="s">
        <v>639</v>
      </c>
      <c r="H525" s="627" t="s">
        <v>1146</v>
      </c>
      <c r="I525" s="627" t="s">
        <v>1029</v>
      </c>
      <c r="J525" s="627" t="s">
        <v>1147</v>
      </c>
      <c r="K525" s="627"/>
      <c r="L525" s="629">
        <v>186.67719997028377</v>
      </c>
      <c r="M525" s="629">
        <v>10</v>
      </c>
      <c r="N525" s="630">
        <v>1866.7719997028378</v>
      </c>
    </row>
    <row r="526" spans="1:14" ht="14.4" customHeight="1" x14ac:dyDescent="0.3">
      <c r="A526" s="625" t="s">
        <v>535</v>
      </c>
      <c r="B526" s="626" t="s">
        <v>537</v>
      </c>
      <c r="C526" s="627" t="s">
        <v>555</v>
      </c>
      <c r="D526" s="628" t="s">
        <v>556</v>
      </c>
      <c r="E526" s="627" t="s">
        <v>538</v>
      </c>
      <c r="F526" s="628" t="s">
        <v>539</v>
      </c>
      <c r="G526" s="627" t="s">
        <v>639</v>
      </c>
      <c r="H526" s="627" t="s">
        <v>1148</v>
      </c>
      <c r="I526" s="627" t="s">
        <v>1029</v>
      </c>
      <c r="J526" s="627" t="s">
        <v>1149</v>
      </c>
      <c r="K526" s="627"/>
      <c r="L526" s="629">
        <v>166.50339867596762</v>
      </c>
      <c r="M526" s="629">
        <v>16</v>
      </c>
      <c r="N526" s="630">
        <v>2664.0543788154819</v>
      </c>
    </row>
    <row r="527" spans="1:14" ht="14.4" customHeight="1" x14ac:dyDescent="0.3">
      <c r="A527" s="625" t="s">
        <v>535</v>
      </c>
      <c r="B527" s="626" t="s">
        <v>537</v>
      </c>
      <c r="C527" s="627" t="s">
        <v>555</v>
      </c>
      <c r="D527" s="628" t="s">
        <v>556</v>
      </c>
      <c r="E527" s="627" t="s">
        <v>538</v>
      </c>
      <c r="F527" s="628" t="s">
        <v>539</v>
      </c>
      <c r="G527" s="627" t="s">
        <v>639</v>
      </c>
      <c r="H527" s="627" t="s">
        <v>1150</v>
      </c>
      <c r="I527" s="627" t="s">
        <v>1029</v>
      </c>
      <c r="J527" s="627" t="s">
        <v>1151</v>
      </c>
      <c r="K527" s="627"/>
      <c r="L527" s="629">
        <v>97.505451481091399</v>
      </c>
      <c r="M527" s="629">
        <v>16</v>
      </c>
      <c r="N527" s="630">
        <v>1560.0872236974624</v>
      </c>
    </row>
    <row r="528" spans="1:14" ht="14.4" customHeight="1" x14ac:dyDescent="0.3">
      <c r="A528" s="625" t="s">
        <v>535</v>
      </c>
      <c r="B528" s="626" t="s">
        <v>537</v>
      </c>
      <c r="C528" s="627" t="s">
        <v>555</v>
      </c>
      <c r="D528" s="628" t="s">
        <v>556</v>
      </c>
      <c r="E528" s="627" t="s">
        <v>538</v>
      </c>
      <c r="F528" s="628" t="s">
        <v>539</v>
      </c>
      <c r="G528" s="627" t="s">
        <v>639</v>
      </c>
      <c r="H528" s="627" t="s">
        <v>1154</v>
      </c>
      <c r="I528" s="627" t="s">
        <v>1154</v>
      </c>
      <c r="J528" s="627" t="s">
        <v>641</v>
      </c>
      <c r="K528" s="627" t="s">
        <v>1155</v>
      </c>
      <c r="L528" s="629">
        <v>275.66000000000003</v>
      </c>
      <c r="M528" s="629">
        <v>6</v>
      </c>
      <c r="N528" s="630">
        <v>1653.9600000000003</v>
      </c>
    </row>
    <row r="529" spans="1:14" ht="14.4" customHeight="1" x14ac:dyDescent="0.3">
      <c r="A529" s="625" t="s">
        <v>535</v>
      </c>
      <c r="B529" s="626" t="s">
        <v>537</v>
      </c>
      <c r="C529" s="627" t="s">
        <v>555</v>
      </c>
      <c r="D529" s="628" t="s">
        <v>556</v>
      </c>
      <c r="E529" s="627" t="s">
        <v>538</v>
      </c>
      <c r="F529" s="628" t="s">
        <v>539</v>
      </c>
      <c r="G529" s="627" t="s">
        <v>639</v>
      </c>
      <c r="H529" s="627" t="s">
        <v>1156</v>
      </c>
      <c r="I529" s="627" t="s">
        <v>1157</v>
      </c>
      <c r="J529" s="627" t="s">
        <v>1158</v>
      </c>
      <c r="K529" s="627" t="s">
        <v>1159</v>
      </c>
      <c r="L529" s="629">
        <v>64.289878343155095</v>
      </c>
      <c r="M529" s="629">
        <v>3</v>
      </c>
      <c r="N529" s="630">
        <v>192.86963502946529</v>
      </c>
    </row>
    <row r="530" spans="1:14" ht="14.4" customHeight="1" x14ac:dyDescent="0.3">
      <c r="A530" s="625" t="s">
        <v>535</v>
      </c>
      <c r="B530" s="626" t="s">
        <v>537</v>
      </c>
      <c r="C530" s="627" t="s">
        <v>555</v>
      </c>
      <c r="D530" s="628" t="s">
        <v>556</v>
      </c>
      <c r="E530" s="627" t="s">
        <v>538</v>
      </c>
      <c r="F530" s="628" t="s">
        <v>539</v>
      </c>
      <c r="G530" s="627" t="s">
        <v>639</v>
      </c>
      <c r="H530" s="627" t="s">
        <v>2091</v>
      </c>
      <c r="I530" s="627" t="s">
        <v>2092</v>
      </c>
      <c r="J530" s="627" t="s">
        <v>689</v>
      </c>
      <c r="K530" s="627" t="s">
        <v>2093</v>
      </c>
      <c r="L530" s="629">
        <v>40.909999999999997</v>
      </c>
      <c r="M530" s="629">
        <v>2</v>
      </c>
      <c r="N530" s="630">
        <v>81.819999999999993</v>
      </c>
    </row>
    <row r="531" spans="1:14" ht="14.4" customHeight="1" x14ac:dyDescent="0.3">
      <c r="A531" s="625" t="s">
        <v>535</v>
      </c>
      <c r="B531" s="626" t="s">
        <v>537</v>
      </c>
      <c r="C531" s="627" t="s">
        <v>555</v>
      </c>
      <c r="D531" s="628" t="s">
        <v>556</v>
      </c>
      <c r="E531" s="627" t="s">
        <v>538</v>
      </c>
      <c r="F531" s="628" t="s">
        <v>539</v>
      </c>
      <c r="G531" s="627" t="s">
        <v>639</v>
      </c>
      <c r="H531" s="627" t="s">
        <v>2094</v>
      </c>
      <c r="I531" s="627" t="s">
        <v>2095</v>
      </c>
      <c r="J531" s="627" t="s">
        <v>2096</v>
      </c>
      <c r="K531" s="627" t="s">
        <v>675</v>
      </c>
      <c r="L531" s="629">
        <v>56.14999999999992</v>
      </c>
      <c r="M531" s="629">
        <v>5</v>
      </c>
      <c r="N531" s="630">
        <v>280.7499999999996</v>
      </c>
    </row>
    <row r="532" spans="1:14" ht="14.4" customHeight="1" x14ac:dyDescent="0.3">
      <c r="A532" s="625" t="s">
        <v>535</v>
      </c>
      <c r="B532" s="626" t="s">
        <v>537</v>
      </c>
      <c r="C532" s="627" t="s">
        <v>555</v>
      </c>
      <c r="D532" s="628" t="s">
        <v>556</v>
      </c>
      <c r="E532" s="627" t="s">
        <v>538</v>
      </c>
      <c r="F532" s="628" t="s">
        <v>539</v>
      </c>
      <c r="G532" s="627" t="s">
        <v>639</v>
      </c>
      <c r="H532" s="627" t="s">
        <v>1160</v>
      </c>
      <c r="I532" s="627" t="s">
        <v>1161</v>
      </c>
      <c r="J532" s="627" t="s">
        <v>1162</v>
      </c>
      <c r="K532" s="627" t="s">
        <v>671</v>
      </c>
      <c r="L532" s="629">
        <v>117.87685454293918</v>
      </c>
      <c r="M532" s="629">
        <v>1032</v>
      </c>
      <c r="N532" s="630">
        <v>121648.91388831324</v>
      </c>
    </row>
    <row r="533" spans="1:14" ht="14.4" customHeight="1" x14ac:dyDescent="0.3">
      <c r="A533" s="625" t="s">
        <v>535</v>
      </c>
      <c r="B533" s="626" t="s">
        <v>537</v>
      </c>
      <c r="C533" s="627" t="s">
        <v>555</v>
      </c>
      <c r="D533" s="628" t="s">
        <v>556</v>
      </c>
      <c r="E533" s="627" t="s">
        <v>538</v>
      </c>
      <c r="F533" s="628" t="s">
        <v>539</v>
      </c>
      <c r="G533" s="627" t="s">
        <v>639</v>
      </c>
      <c r="H533" s="627" t="s">
        <v>1163</v>
      </c>
      <c r="I533" s="627" t="s">
        <v>1164</v>
      </c>
      <c r="J533" s="627" t="s">
        <v>1165</v>
      </c>
      <c r="K533" s="627" t="s">
        <v>1166</v>
      </c>
      <c r="L533" s="629">
        <v>59.432600549734545</v>
      </c>
      <c r="M533" s="629">
        <v>11</v>
      </c>
      <c r="N533" s="630">
        <v>653.75860604707998</v>
      </c>
    </row>
    <row r="534" spans="1:14" ht="14.4" customHeight="1" x14ac:dyDescent="0.3">
      <c r="A534" s="625" t="s">
        <v>535</v>
      </c>
      <c r="B534" s="626" t="s">
        <v>537</v>
      </c>
      <c r="C534" s="627" t="s">
        <v>555</v>
      </c>
      <c r="D534" s="628" t="s">
        <v>556</v>
      </c>
      <c r="E534" s="627" t="s">
        <v>538</v>
      </c>
      <c r="F534" s="628" t="s">
        <v>539</v>
      </c>
      <c r="G534" s="627" t="s">
        <v>639</v>
      </c>
      <c r="H534" s="627" t="s">
        <v>2097</v>
      </c>
      <c r="I534" s="627" t="s">
        <v>2098</v>
      </c>
      <c r="J534" s="627" t="s">
        <v>1413</v>
      </c>
      <c r="K534" s="627" t="s">
        <v>2099</v>
      </c>
      <c r="L534" s="629">
        <v>63.96</v>
      </c>
      <c r="M534" s="629">
        <v>3</v>
      </c>
      <c r="N534" s="630">
        <v>191.88</v>
      </c>
    </row>
    <row r="535" spans="1:14" ht="14.4" customHeight="1" x14ac:dyDescent="0.3">
      <c r="A535" s="625" t="s">
        <v>535</v>
      </c>
      <c r="B535" s="626" t="s">
        <v>537</v>
      </c>
      <c r="C535" s="627" t="s">
        <v>555</v>
      </c>
      <c r="D535" s="628" t="s">
        <v>556</v>
      </c>
      <c r="E535" s="627" t="s">
        <v>538</v>
      </c>
      <c r="F535" s="628" t="s">
        <v>539</v>
      </c>
      <c r="G535" s="627" t="s">
        <v>639</v>
      </c>
      <c r="H535" s="627" t="s">
        <v>1167</v>
      </c>
      <c r="I535" s="627" t="s">
        <v>1168</v>
      </c>
      <c r="J535" s="627" t="s">
        <v>1169</v>
      </c>
      <c r="K535" s="627" t="s">
        <v>1170</v>
      </c>
      <c r="L535" s="629">
        <v>706.999790257879</v>
      </c>
      <c r="M535" s="629">
        <v>2</v>
      </c>
      <c r="N535" s="630">
        <v>1413.999580515758</v>
      </c>
    </row>
    <row r="536" spans="1:14" ht="14.4" customHeight="1" x14ac:dyDescent="0.3">
      <c r="A536" s="625" t="s">
        <v>535</v>
      </c>
      <c r="B536" s="626" t="s">
        <v>537</v>
      </c>
      <c r="C536" s="627" t="s">
        <v>555</v>
      </c>
      <c r="D536" s="628" t="s">
        <v>556</v>
      </c>
      <c r="E536" s="627" t="s">
        <v>538</v>
      </c>
      <c r="F536" s="628" t="s">
        <v>539</v>
      </c>
      <c r="G536" s="627" t="s">
        <v>639</v>
      </c>
      <c r="H536" s="627" t="s">
        <v>1175</v>
      </c>
      <c r="I536" s="627" t="s">
        <v>1176</v>
      </c>
      <c r="J536" s="627" t="s">
        <v>1177</v>
      </c>
      <c r="K536" s="627" t="s">
        <v>1178</v>
      </c>
      <c r="L536" s="629">
        <v>1655.3537046274625</v>
      </c>
      <c r="M536" s="629">
        <v>35</v>
      </c>
      <c r="N536" s="630">
        <v>57937.379661961189</v>
      </c>
    </row>
    <row r="537" spans="1:14" ht="14.4" customHeight="1" x14ac:dyDescent="0.3">
      <c r="A537" s="625" t="s">
        <v>535</v>
      </c>
      <c r="B537" s="626" t="s">
        <v>537</v>
      </c>
      <c r="C537" s="627" t="s">
        <v>555</v>
      </c>
      <c r="D537" s="628" t="s">
        <v>556</v>
      </c>
      <c r="E537" s="627" t="s">
        <v>538</v>
      </c>
      <c r="F537" s="628" t="s">
        <v>539</v>
      </c>
      <c r="G537" s="627" t="s">
        <v>639</v>
      </c>
      <c r="H537" s="627" t="s">
        <v>2100</v>
      </c>
      <c r="I537" s="627" t="s">
        <v>2101</v>
      </c>
      <c r="J537" s="627" t="s">
        <v>2102</v>
      </c>
      <c r="K537" s="627" t="s">
        <v>2103</v>
      </c>
      <c r="L537" s="629">
        <v>119.39</v>
      </c>
      <c r="M537" s="629">
        <v>1</v>
      </c>
      <c r="N537" s="630">
        <v>119.39</v>
      </c>
    </row>
    <row r="538" spans="1:14" ht="14.4" customHeight="1" x14ac:dyDescent="0.3">
      <c r="A538" s="625" t="s">
        <v>535</v>
      </c>
      <c r="B538" s="626" t="s">
        <v>537</v>
      </c>
      <c r="C538" s="627" t="s">
        <v>555</v>
      </c>
      <c r="D538" s="628" t="s">
        <v>556</v>
      </c>
      <c r="E538" s="627" t="s">
        <v>538</v>
      </c>
      <c r="F538" s="628" t="s">
        <v>539</v>
      </c>
      <c r="G538" s="627" t="s">
        <v>639</v>
      </c>
      <c r="H538" s="627" t="s">
        <v>1179</v>
      </c>
      <c r="I538" s="627" t="s">
        <v>1180</v>
      </c>
      <c r="J538" s="627" t="s">
        <v>1181</v>
      </c>
      <c r="K538" s="627" t="s">
        <v>1182</v>
      </c>
      <c r="L538" s="629">
        <v>78.923070077413641</v>
      </c>
      <c r="M538" s="629">
        <v>30</v>
      </c>
      <c r="N538" s="630">
        <v>2367.692102322409</v>
      </c>
    </row>
    <row r="539" spans="1:14" ht="14.4" customHeight="1" x14ac:dyDescent="0.3">
      <c r="A539" s="625" t="s">
        <v>535</v>
      </c>
      <c r="B539" s="626" t="s">
        <v>537</v>
      </c>
      <c r="C539" s="627" t="s">
        <v>555</v>
      </c>
      <c r="D539" s="628" t="s">
        <v>556</v>
      </c>
      <c r="E539" s="627" t="s">
        <v>538</v>
      </c>
      <c r="F539" s="628" t="s">
        <v>539</v>
      </c>
      <c r="G539" s="627" t="s">
        <v>639</v>
      </c>
      <c r="H539" s="627" t="s">
        <v>1183</v>
      </c>
      <c r="I539" s="627" t="s">
        <v>1184</v>
      </c>
      <c r="J539" s="627" t="s">
        <v>1185</v>
      </c>
      <c r="K539" s="627" t="s">
        <v>1186</v>
      </c>
      <c r="L539" s="629">
        <v>267.85586163817885</v>
      </c>
      <c r="M539" s="629">
        <v>295</v>
      </c>
      <c r="N539" s="630">
        <v>79017.479183262767</v>
      </c>
    </row>
    <row r="540" spans="1:14" ht="14.4" customHeight="1" x14ac:dyDescent="0.3">
      <c r="A540" s="625" t="s">
        <v>535</v>
      </c>
      <c r="B540" s="626" t="s">
        <v>537</v>
      </c>
      <c r="C540" s="627" t="s">
        <v>555</v>
      </c>
      <c r="D540" s="628" t="s">
        <v>556</v>
      </c>
      <c r="E540" s="627" t="s">
        <v>538</v>
      </c>
      <c r="F540" s="628" t="s">
        <v>539</v>
      </c>
      <c r="G540" s="627" t="s">
        <v>639</v>
      </c>
      <c r="H540" s="627" t="s">
        <v>2104</v>
      </c>
      <c r="I540" s="627" t="s">
        <v>2105</v>
      </c>
      <c r="J540" s="627" t="s">
        <v>2106</v>
      </c>
      <c r="K540" s="627" t="s">
        <v>2107</v>
      </c>
      <c r="L540" s="629">
        <v>543.23</v>
      </c>
      <c r="M540" s="629">
        <v>1</v>
      </c>
      <c r="N540" s="630">
        <v>543.23</v>
      </c>
    </row>
    <row r="541" spans="1:14" ht="14.4" customHeight="1" x14ac:dyDescent="0.3">
      <c r="A541" s="625" t="s">
        <v>535</v>
      </c>
      <c r="B541" s="626" t="s">
        <v>537</v>
      </c>
      <c r="C541" s="627" t="s">
        <v>555</v>
      </c>
      <c r="D541" s="628" t="s">
        <v>556</v>
      </c>
      <c r="E541" s="627" t="s">
        <v>538</v>
      </c>
      <c r="F541" s="628" t="s">
        <v>539</v>
      </c>
      <c r="G541" s="627" t="s">
        <v>639</v>
      </c>
      <c r="H541" s="627" t="s">
        <v>2108</v>
      </c>
      <c r="I541" s="627" t="s">
        <v>2109</v>
      </c>
      <c r="J541" s="627" t="s">
        <v>2110</v>
      </c>
      <c r="K541" s="627" t="s">
        <v>2111</v>
      </c>
      <c r="L541" s="629">
        <v>1713.5</v>
      </c>
      <c r="M541" s="629">
        <v>18</v>
      </c>
      <c r="N541" s="630">
        <v>30843</v>
      </c>
    </row>
    <row r="542" spans="1:14" ht="14.4" customHeight="1" x14ac:dyDescent="0.3">
      <c r="A542" s="625" t="s">
        <v>535</v>
      </c>
      <c r="B542" s="626" t="s">
        <v>537</v>
      </c>
      <c r="C542" s="627" t="s">
        <v>555</v>
      </c>
      <c r="D542" s="628" t="s">
        <v>556</v>
      </c>
      <c r="E542" s="627" t="s">
        <v>538</v>
      </c>
      <c r="F542" s="628" t="s">
        <v>539</v>
      </c>
      <c r="G542" s="627" t="s">
        <v>639</v>
      </c>
      <c r="H542" s="627" t="s">
        <v>2112</v>
      </c>
      <c r="I542" s="627" t="s">
        <v>2113</v>
      </c>
      <c r="J542" s="627" t="s">
        <v>2114</v>
      </c>
      <c r="K542" s="627" t="s">
        <v>2115</v>
      </c>
      <c r="L542" s="629">
        <v>95.439268573686306</v>
      </c>
      <c r="M542" s="629">
        <v>1</v>
      </c>
      <c r="N542" s="630">
        <v>95.439268573686306</v>
      </c>
    </row>
    <row r="543" spans="1:14" ht="14.4" customHeight="1" x14ac:dyDescent="0.3">
      <c r="A543" s="625" t="s">
        <v>535</v>
      </c>
      <c r="B543" s="626" t="s">
        <v>537</v>
      </c>
      <c r="C543" s="627" t="s">
        <v>555</v>
      </c>
      <c r="D543" s="628" t="s">
        <v>556</v>
      </c>
      <c r="E543" s="627" t="s">
        <v>538</v>
      </c>
      <c r="F543" s="628" t="s">
        <v>539</v>
      </c>
      <c r="G543" s="627" t="s">
        <v>639</v>
      </c>
      <c r="H543" s="627" t="s">
        <v>1200</v>
      </c>
      <c r="I543" s="627" t="s">
        <v>1201</v>
      </c>
      <c r="J543" s="627" t="s">
        <v>1202</v>
      </c>
      <c r="K543" s="627" t="s">
        <v>1203</v>
      </c>
      <c r="L543" s="629">
        <v>197.31363636363633</v>
      </c>
      <c r="M543" s="629">
        <v>11</v>
      </c>
      <c r="N543" s="630">
        <v>2170.4499999999998</v>
      </c>
    </row>
    <row r="544" spans="1:14" ht="14.4" customHeight="1" x14ac:dyDescent="0.3">
      <c r="A544" s="625" t="s">
        <v>535</v>
      </c>
      <c r="B544" s="626" t="s">
        <v>537</v>
      </c>
      <c r="C544" s="627" t="s">
        <v>555</v>
      </c>
      <c r="D544" s="628" t="s">
        <v>556</v>
      </c>
      <c r="E544" s="627" t="s">
        <v>538</v>
      </c>
      <c r="F544" s="628" t="s">
        <v>539</v>
      </c>
      <c r="G544" s="627" t="s">
        <v>639</v>
      </c>
      <c r="H544" s="627" t="s">
        <v>2116</v>
      </c>
      <c r="I544" s="627" t="s">
        <v>2117</v>
      </c>
      <c r="J544" s="627" t="s">
        <v>904</v>
      </c>
      <c r="K544" s="627" t="s">
        <v>2118</v>
      </c>
      <c r="L544" s="629">
        <v>102.50997962998299</v>
      </c>
      <c r="M544" s="629">
        <v>1</v>
      </c>
      <c r="N544" s="630">
        <v>102.50997962998299</v>
      </c>
    </row>
    <row r="545" spans="1:14" ht="14.4" customHeight="1" x14ac:dyDescent="0.3">
      <c r="A545" s="625" t="s">
        <v>535</v>
      </c>
      <c r="B545" s="626" t="s">
        <v>537</v>
      </c>
      <c r="C545" s="627" t="s">
        <v>555</v>
      </c>
      <c r="D545" s="628" t="s">
        <v>556</v>
      </c>
      <c r="E545" s="627" t="s">
        <v>538</v>
      </c>
      <c r="F545" s="628" t="s">
        <v>539</v>
      </c>
      <c r="G545" s="627" t="s">
        <v>639</v>
      </c>
      <c r="H545" s="627" t="s">
        <v>1207</v>
      </c>
      <c r="I545" s="627" t="s">
        <v>1208</v>
      </c>
      <c r="J545" s="627" t="s">
        <v>1209</v>
      </c>
      <c r="K545" s="627" t="s">
        <v>1210</v>
      </c>
      <c r="L545" s="629">
        <v>791.14908776089135</v>
      </c>
      <c r="M545" s="629">
        <v>34</v>
      </c>
      <c r="N545" s="630">
        <v>26899.068983870307</v>
      </c>
    </row>
    <row r="546" spans="1:14" ht="14.4" customHeight="1" x14ac:dyDescent="0.3">
      <c r="A546" s="625" t="s">
        <v>535</v>
      </c>
      <c r="B546" s="626" t="s">
        <v>537</v>
      </c>
      <c r="C546" s="627" t="s">
        <v>555</v>
      </c>
      <c r="D546" s="628" t="s">
        <v>556</v>
      </c>
      <c r="E546" s="627" t="s">
        <v>538</v>
      </c>
      <c r="F546" s="628" t="s">
        <v>539</v>
      </c>
      <c r="G546" s="627" t="s">
        <v>639</v>
      </c>
      <c r="H546" s="627" t="s">
        <v>1211</v>
      </c>
      <c r="I546" s="627" t="s">
        <v>1212</v>
      </c>
      <c r="J546" s="627" t="s">
        <v>1213</v>
      </c>
      <c r="K546" s="627" t="s">
        <v>1214</v>
      </c>
      <c r="L546" s="629">
        <v>67.999799952450601</v>
      </c>
      <c r="M546" s="629">
        <v>1</v>
      </c>
      <c r="N546" s="630">
        <v>67.999799952450601</v>
      </c>
    </row>
    <row r="547" spans="1:14" ht="14.4" customHeight="1" x14ac:dyDescent="0.3">
      <c r="A547" s="625" t="s">
        <v>535</v>
      </c>
      <c r="B547" s="626" t="s">
        <v>537</v>
      </c>
      <c r="C547" s="627" t="s">
        <v>555</v>
      </c>
      <c r="D547" s="628" t="s">
        <v>556</v>
      </c>
      <c r="E547" s="627" t="s">
        <v>538</v>
      </c>
      <c r="F547" s="628" t="s">
        <v>539</v>
      </c>
      <c r="G547" s="627" t="s">
        <v>639</v>
      </c>
      <c r="H547" s="627" t="s">
        <v>1219</v>
      </c>
      <c r="I547" s="627" t="s">
        <v>1220</v>
      </c>
      <c r="J547" s="627" t="s">
        <v>1221</v>
      </c>
      <c r="K547" s="627" t="s">
        <v>1222</v>
      </c>
      <c r="L547" s="629">
        <v>22.038202173399501</v>
      </c>
      <c r="M547" s="629">
        <v>980</v>
      </c>
      <c r="N547" s="630">
        <v>21597.43812993151</v>
      </c>
    </row>
    <row r="548" spans="1:14" ht="14.4" customHeight="1" x14ac:dyDescent="0.3">
      <c r="A548" s="625" t="s">
        <v>535</v>
      </c>
      <c r="B548" s="626" t="s">
        <v>537</v>
      </c>
      <c r="C548" s="627" t="s">
        <v>555</v>
      </c>
      <c r="D548" s="628" t="s">
        <v>556</v>
      </c>
      <c r="E548" s="627" t="s">
        <v>538</v>
      </c>
      <c r="F548" s="628" t="s">
        <v>539</v>
      </c>
      <c r="G548" s="627" t="s">
        <v>639</v>
      </c>
      <c r="H548" s="627" t="s">
        <v>1230</v>
      </c>
      <c r="I548" s="627" t="s">
        <v>1231</v>
      </c>
      <c r="J548" s="627" t="s">
        <v>1232</v>
      </c>
      <c r="K548" s="627" t="s">
        <v>1233</v>
      </c>
      <c r="L548" s="629">
        <v>80.026681327065674</v>
      </c>
      <c r="M548" s="629">
        <v>3</v>
      </c>
      <c r="N548" s="630">
        <v>240.08004398119701</v>
      </c>
    </row>
    <row r="549" spans="1:14" ht="14.4" customHeight="1" x14ac:dyDescent="0.3">
      <c r="A549" s="625" t="s">
        <v>535</v>
      </c>
      <c r="B549" s="626" t="s">
        <v>537</v>
      </c>
      <c r="C549" s="627" t="s">
        <v>555</v>
      </c>
      <c r="D549" s="628" t="s">
        <v>556</v>
      </c>
      <c r="E549" s="627" t="s">
        <v>538</v>
      </c>
      <c r="F549" s="628" t="s">
        <v>539</v>
      </c>
      <c r="G549" s="627" t="s">
        <v>639</v>
      </c>
      <c r="H549" s="627" t="s">
        <v>2119</v>
      </c>
      <c r="I549" s="627" t="s">
        <v>2120</v>
      </c>
      <c r="J549" s="627" t="s">
        <v>1236</v>
      </c>
      <c r="K549" s="627" t="s">
        <v>2121</v>
      </c>
      <c r="L549" s="629">
        <v>53.857703450264758</v>
      </c>
      <c r="M549" s="629">
        <v>13</v>
      </c>
      <c r="N549" s="630">
        <v>700.15014485344182</v>
      </c>
    </row>
    <row r="550" spans="1:14" ht="14.4" customHeight="1" x14ac:dyDescent="0.3">
      <c r="A550" s="625" t="s">
        <v>535</v>
      </c>
      <c r="B550" s="626" t="s">
        <v>537</v>
      </c>
      <c r="C550" s="627" t="s">
        <v>555</v>
      </c>
      <c r="D550" s="628" t="s">
        <v>556</v>
      </c>
      <c r="E550" s="627" t="s">
        <v>538</v>
      </c>
      <c r="F550" s="628" t="s">
        <v>539</v>
      </c>
      <c r="G550" s="627" t="s">
        <v>639</v>
      </c>
      <c r="H550" s="627" t="s">
        <v>2122</v>
      </c>
      <c r="I550" s="627" t="s">
        <v>2123</v>
      </c>
      <c r="J550" s="627" t="s">
        <v>2124</v>
      </c>
      <c r="K550" s="627" t="s">
        <v>2125</v>
      </c>
      <c r="L550" s="629">
        <v>54.012</v>
      </c>
      <c r="M550" s="629">
        <v>5</v>
      </c>
      <c r="N550" s="630">
        <v>270.06</v>
      </c>
    </row>
    <row r="551" spans="1:14" ht="14.4" customHeight="1" x14ac:dyDescent="0.3">
      <c r="A551" s="625" t="s">
        <v>535</v>
      </c>
      <c r="B551" s="626" t="s">
        <v>537</v>
      </c>
      <c r="C551" s="627" t="s">
        <v>555</v>
      </c>
      <c r="D551" s="628" t="s">
        <v>556</v>
      </c>
      <c r="E551" s="627" t="s">
        <v>538</v>
      </c>
      <c r="F551" s="628" t="s">
        <v>539</v>
      </c>
      <c r="G551" s="627" t="s">
        <v>639</v>
      </c>
      <c r="H551" s="627" t="s">
        <v>2126</v>
      </c>
      <c r="I551" s="627" t="s">
        <v>2127</v>
      </c>
      <c r="J551" s="627" t="s">
        <v>2128</v>
      </c>
      <c r="K551" s="627" t="s">
        <v>2129</v>
      </c>
      <c r="L551" s="629">
        <v>162.15</v>
      </c>
      <c r="M551" s="629">
        <v>4</v>
      </c>
      <c r="N551" s="630">
        <v>648.6</v>
      </c>
    </row>
    <row r="552" spans="1:14" ht="14.4" customHeight="1" x14ac:dyDescent="0.3">
      <c r="A552" s="625" t="s">
        <v>535</v>
      </c>
      <c r="B552" s="626" t="s">
        <v>537</v>
      </c>
      <c r="C552" s="627" t="s">
        <v>555</v>
      </c>
      <c r="D552" s="628" t="s">
        <v>556</v>
      </c>
      <c r="E552" s="627" t="s">
        <v>538</v>
      </c>
      <c r="F552" s="628" t="s">
        <v>539</v>
      </c>
      <c r="G552" s="627" t="s">
        <v>639</v>
      </c>
      <c r="H552" s="627" t="s">
        <v>1238</v>
      </c>
      <c r="I552" s="627" t="s">
        <v>1239</v>
      </c>
      <c r="J552" s="627" t="s">
        <v>1240</v>
      </c>
      <c r="K552" s="627" t="s">
        <v>1241</v>
      </c>
      <c r="L552" s="629">
        <v>181.59</v>
      </c>
      <c r="M552" s="629">
        <v>3</v>
      </c>
      <c r="N552" s="630">
        <v>544.77</v>
      </c>
    </row>
    <row r="553" spans="1:14" ht="14.4" customHeight="1" x14ac:dyDescent="0.3">
      <c r="A553" s="625" t="s">
        <v>535</v>
      </c>
      <c r="B553" s="626" t="s">
        <v>537</v>
      </c>
      <c r="C553" s="627" t="s">
        <v>555</v>
      </c>
      <c r="D553" s="628" t="s">
        <v>556</v>
      </c>
      <c r="E553" s="627" t="s">
        <v>538</v>
      </c>
      <c r="F553" s="628" t="s">
        <v>539</v>
      </c>
      <c r="G553" s="627" t="s">
        <v>639</v>
      </c>
      <c r="H553" s="627" t="s">
        <v>1250</v>
      </c>
      <c r="I553" s="627" t="s">
        <v>1251</v>
      </c>
      <c r="J553" s="627" t="s">
        <v>1252</v>
      </c>
      <c r="K553" s="627" t="s">
        <v>1253</v>
      </c>
      <c r="L553" s="629">
        <v>27.22</v>
      </c>
      <c r="M553" s="629">
        <v>1</v>
      </c>
      <c r="N553" s="630">
        <v>27.22</v>
      </c>
    </row>
    <row r="554" spans="1:14" ht="14.4" customHeight="1" x14ac:dyDescent="0.3">
      <c r="A554" s="625" t="s">
        <v>535</v>
      </c>
      <c r="B554" s="626" t="s">
        <v>537</v>
      </c>
      <c r="C554" s="627" t="s">
        <v>555</v>
      </c>
      <c r="D554" s="628" t="s">
        <v>556</v>
      </c>
      <c r="E554" s="627" t="s">
        <v>538</v>
      </c>
      <c r="F554" s="628" t="s">
        <v>539</v>
      </c>
      <c r="G554" s="627" t="s">
        <v>639</v>
      </c>
      <c r="H554" s="627" t="s">
        <v>2130</v>
      </c>
      <c r="I554" s="627" t="s">
        <v>1029</v>
      </c>
      <c r="J554" s="627" t="s">
        <v>2131</v>
      </c>
      <c r="K554" s="627"/>
      <c r="L554" s="629">
        <v>134.643311922717</v>
      </c>
      <c r="M554" s="629">
        <v>2</v>
      </c>
      <c r="N554" s="630">
        <v>269.28662384543401</v>
      </c>
    </row>
    <row r="555" spans="1:14" ht="14.4" customHeight="1" x14ac:dyDescent="0.3">
      <c r="A555" s="625" t="s">
        <v>535</v>
      </c>
      <c r="B555" s="626" t="s">
        <v>537</v>
      </c>
      <c r="C555" s="627" t="s">
        <v>555</v>
      </c>
      <c r="D555" s="628" t="s">
        <v>556</v>
      </c>
      <c r="E555" s="627" t="s">
        <v>538</v>
      </c>
      <c r="F555" s="628" t="s">
        <v>539</v>
      </c>
      <c r="G555" s="627" t="s">
        <v>639</v>
      </c>
      <c r="H555" s="627" t="s">
        <v>1254</v>
      </c>
      <c r="I555" s="627" t="s">
        <v>1029</v>
      </c>
      <c r="J555" s="627" t="s">
        <v>1255</v>
      </c>
      <c r="K555" s="627"/>
      <c r="L555" s="629">
        <v>113.6126563303428</v>
      </c>
      <c r="M555" s="629">
        <v>15</v>
      </c>
      <c r="N555" s="630">
        <v>1704.189844955142</v>
      </c>
    </row>
    <row r="556" spans="1:14" ht="14.4" customHeight="1" x14ac:dyDescent="0.3">
      <c r="A556" s="625" t="s">
        <v>535</v>
      </c>
      <c r="B556" s="626" t="s">
        <v>537</v>
      </c>
      <c r="C556" s="627" t="s">
        <v>555</v>
      </c>
      <c r="D556" s="628" t="s">
        <v>556</v>
      </c>
      <c r="E556" s="627" t="s">
        <v>538</v>
      </c>
      <c r="F556" s="628" t="s">
        <v>539</v>
      </c>
      <c r="G556" s="627" t="s">
        <v>639</v>
      </c>
      <c r="H556" s="627" t="s">
        <v>1256</v>
      </c>
      <c r="I556" s="627" t="s">
        <v>1029</v>
      </c>
      <c r="J556" s="627" t="s">
        <v>1257</v>
      </c>
      <c r="K556" s="627"/>
      <c r="L556" s="629">
        <v>99.669830374408093</v>
      </c>
      <c r="M556" s="629">
        <v>1</v>
      </c>
      <c r="N556" s="630">
        <v>99.669830374408093</v>
      </c>
    </row>
    <row r="557" spans="1:14" ht="14.4" customHeight="1" x14ac:dyDescent="0.3">
      <c r="A557" s="625" t="s">
        <v>535</v>
      </c>
      <c r="B557" s="626" t="s">
        <v>537</v>
      </c>
      <c r="C557" s="627" t="s">
        <v>555</v>
      </c>
      <c r="D557" s="628" t="s">
        <v>556</v>
      </c>
      <c r="E557" s="627" t="s">
        <v>538</v>
      </c>
      <c r="F557" s="628" t="s">
        <v>539</v>
      </c>
      <c r="G557" s="627" t="s">
        <v>639</v>
      </c>
      <c r="H557" s="627" t="s">
        <v>2132</v>
      </c>
      <c r="I557" s="627" t="s">
        <v>1029</v>
      </c>
      <c r="J557" s="627" t="s">
        <v>2133</v>
      </c>
      <c r="K557" s="627"/>
      <c r="L557" s="629">
        <v>199.35</v>
      </c>
      <c r="M557" s="629">
        <v>2</v>
      </c>
      <c r="N557" s="630">
        <v>398.7</v>
      </c>
    </row>
    <row r="558" spans="1:14" ht="14.4" customHeight="1" x14ac:dyDescent="0.3">
      <c r="A558" s="625" t="s">
        <v>535</v>
      </c>
      <c r="B558" s="626" t="s">
        <v>537</v>
      </c>
      <c r="C558" s="627" t="s">
        <v>555</v>
      </c>
      <c r="D558" s="628" t="s">
        <v>556</v>
      </c>
      <c r="E558" s="627" t="s">
        <v>538</v>
      </c>
      <c r="F558" s="628" t="s">
        <v>539</v>
      </c>
      <c r="G558" s="627" t="s">
        <v>639</v>
      </c>
      <c r="H558" s="627" t="s">
        <v>2134</v>
      </c>
      <c r="I558" s="627" t="s">
        <v>2135</v>
      </c>
      <c r="J558" s="627" t="s">
        <v>2136</v>
      </c>
      <c r="K558" s="627" t="s">
        <v>2137</v>
      </c>
      <c r="L558" s="629">
        <v>162.33666666666667</v>
      </c>
      <c r="M558" s="629">
        <v>3</v>
      </c>
      <c r="N558" s="630">
        <v>487.01</v>
      </c>
    </row>
    <row r="559" spans="1:14" ht="14.4" customHeight="1" x14ac:dyDescent="0.3">
      <c r="A559" s="625" t="s">
        <v>535</v>
      </c>
      <c r="B559" s="626" t="s">
        <v>537</v>
      </c>
      <c r="C559" s="627" t="s">
        <v>555</v>
      </c>
      <c r="D559" s="628" t="s">
        <v>556</v>
      </c>
      <c r="E559" s="627" t="s">
        <v>538</v>
      </c>
      <c r="F559" s="628" t="s">
        <v>539</v>
      </c>
      <c r="G559" s="627" t="s">
        <v>639</v>
      </c>
      <c r="H559" s="627" t="s">
        <v>2138</v>
      </c>
      <c r="I559" s="627" t="s">
        <v>1029</v>
      </c>
      <c r="J559" s="627" t="s">
        <v>2139</v>
      </c>
      <c r="K559" s="627"/>
      <c r="L559" s="629">
        <v>60.945584032344215</v>
      </c>
      <c r="M559" s="629">
        <v>9</v>
      </c>
      <c r="N559" s="630">
        <v>548.5102562910979</v>
      </c>
    </row>
    <row r="560" spans="1:14" ht="14.4" customHeight="1" x14ac:dyDescent="0.3">
      <c r="A560" s="625" t="s">
        <v>535</v>
      </c>
      <c r="B560" s="626" t="s">
        <v>537</v>
      </c>
      <c r="C560" s="627" t="s">
        <v>555</v>
      </c>
      <c r="D560" s="628" t="s">
        <v>556</v>
      </c>
      <c r="E560" s="627" t="s">
        <v>538</v>
      </c>
      <c r="F560" s="628" t="s">
        <v>539</v>
      </c>
      <c r="G560" s="627" t="s">
        <v>639</v>
      </c>
      <c r="H560" s="627" t="s">
        <v>2140</v>
      </c>
      <c r="I560" s="627" t="s">
        <v>2141</v>
      </c>
      <c r="J560" s="627" t="s">
        <v>2142</v>
      </c>
      <c r="K560" s="627" t="s">
        <v>2143</v>
      </c>
      <c r="L560" s="629">
        <v>49.923440834624657</v>
      </c>
      <c r="M560" s="629">
        <v>114</v>
      </c>
      <c r="N560" s="630">
        <v>5691.2722551472107</v>
      </c>
    </row>
    <row r="561" spans="1:14" ht="14.4" customHeight="1" x14ac:dyDescent="0.3">
      <c r="A561" s="625" t="s">
        <v>535</v>
      </c>
      <c r="B561" s="626" t="s">
        <v>537</v>
      </c>
      <c r="C561" s="627" t="s">
        <v>555</v>
      </c>
      <c r="D561" s="628" t="s">
        <v>556</v>
      </c>
      <c r="E561" s="627" t="s">
        <v>538</v>
      </c>
      <c r="F561" s="628" t="s">
        <v>539</v>
      </c>
      <c r="G561" s="627" t="s">
        <v>639</v>
      </c>
      <c r="H561" s="627" t="s">
        <v>2144</v>
      </c>
      <c r="I561" s="627" t="s">
        <v>1029</v>
      </c>
      <c r="J561" s="627" t="s">
        <v>2145</v>
      </c>
      <c r="K561" s="627"/>
      <c r="L561" s="629">
        <v>71.22863943292306</v>
      </c>
      <c r="M561" s="629">
        <v>5</v>
      </c>
      <c r="N561" s="630">
        <v>356.14319716461529</v>
      </c>
    </row>
    <row r="562" spans="1:14" ht="14.4" customHeight="1" x14ac:dyDescent="0.3">
      <c r="A562" s="625" t="s">
        <v>535</v>
      </c>
      <c r="B562" s="626" t="s">
        <v>537</v>
      </c>
      <c r="C562" s="627" t="s">
        <v>555</v>
      </c>
      <c r="D562" s="628" t="s">
        <v>556</v>
      </c>
      <c r="E562" s="627" t="s">
        <v>538</v>
      </c>
      <c r="F562" s="628" t="s">
        <v>539</v>
      </c>
      <c r="G562" s="627" t="s">
        <v>639</v>
      </c>
      <c r="H562" s="627" t="s">
        <v>2146</v>
      </c>
      <c r="I562" s="627" t="s">
        <v>2147</v>
      </c>
      <c r="J562" s="627" t="s">
        <v>2148</v>
      </c>
      <c r="K562" s="627"/>
      <c r="L562" s="629">
        <v>54.917171851859898</v>
      </c>
      <c r="M562" s="629">
        <v>1</v>
      </c>
      <c r="N562" s="630">
        <v>54.917171851859898</v>
      </c>
    </row>
    <row r="563" spans="1:14" ht="14.4" customHeight="1" x14ac:dyDescent="0.3">
      <c r="A563" s="625" t="s">
        <v>535</v>
      </c>
      <c r="B563" s="626" t="s">
        <v>537</v>
      </c>
      <c r="C563" s="627" t="s">
        <v>555</v>
      </c>
      <c r="D563" s="628" t="s">
        <v>556</v>
      </c>
      <c r="E563" s="627" t="s">
        <v>538</v>
      </c>
      <c r="F563" s="628" t="s">
        <v>539</v>
      </c>
      <c r="G563" s="627" t="s">
        <v>639</v>
      </c>
      <c r="H563" s="627" t="s">
        <v>1266</v>
      </c>
      <c r="I563" s="627" t="s">
        <v>1267</v>
      </c>
      <c r="J563" s="627" t="s">
        <v>681</v>
      </c>
      <c r="K563" s="627" t="s">
        <v>1268</v>
      </c>
      <c r="L563" s="629">
        <v>45.050500000000042</v>
      </c>
      <c r="M563" s="629">
        <v>10</v>
      </c>
      <c r="N563" s="630">
        <v>450.50500000000045</v>
      </c>
    </row>
    <row r="564" spans="1:14" ht="14.4" customHeight="1" x14ac:dyDescent="0.3">
      <c r="A564" s="625" t="s">
        <v>535</v>
      </c>
      <c r="B564" s="626" t="s">
        <v>537</v>
      </c>
      <c r="C564" s="627" t="s">
        <v>555</v>
      </c>
      <c r="D564" s="628" t="s">
        <v>556</v>
      </c>
      <c r="E564" s="627" t="s">
        <v>538</v>
      </c>
      <c r="F564" s="628" t="s">
        <v>539</v>
      </c>
      <c r="G564" s="627" t="s">
        <v>639</v>
      </c>
      <c r="H564" s="627" t="s">
        <v>2149</v>
      </c>
      <c r="I564" s="627" t="s">
        <v>2150</v>
      </c>
      <c r="J564" s="627" t="s">
        <v>717</v>
      </c>
      <c r="K564" s="627" t="s">
        <v>2151</v>
      </c>
      <c r="L564" s="629">
        <v>148.21</v>
      </c>
      <c r="M564" s="629">
        <v>1</v>
      </c>
      <c r="N564" s="630">
        <v>148.21</v>
      </c>
    </row>
    <row r="565" spans="1:14" ht="14.4" customHeight="1" x14ac:dyDescent="0.3">
      <c r="A565" s="625" t="s">
        <v>535</v>
      </c>
      <c r="B565" s="626" t="s">
        <v>537</v>
      </c>
      <c r="C565" s="627" t="s">
        <v>555</v>
      </c>
      <c r="D565" s="628" t="s">
        <v>556</v>
      </c>
      <c r="E565" s="627" t="s">
        <v>538</v>
      </c>
      <c r="F565" s="628" t="s">
        <v>539</v>
      </c>
      <c r="G565" s="627" t="s">
        <v>639</v>
      </c>
      <c r="H565" s="627" t="s">
        <v>2152</v>
      </c>
      <c r="I565" s="627" t="s">
        <v>2152</v>
      </c>
      <c r="J565" s="627" t="s">
        <v>2153</v>
      </c>
      <c r="K565" s="627" t="s">
        <v>645</v>
      </c>
      <c r="L565" s="629">
        <v>301.64999999999998</v>
      </c>
      <c r="M565" s="629">
        <v>3</v>
      </c>
      <c r="N565" s="630">
        <v>904.94999999999993</v>
      </c>
    </row>
    <row r="566" spans="1:14" ht="14.4" customHeight="1" x14ac:dyDescent="0.3">
      <c r="A566" s="625" t="s">
        <v>535</v>
      </c>
      <c r="B566" s="626" t="s">
        <v>537</v>
      </c>
      <c r="C566" s="627" t="s">
        <v>555</v>
      </c>
      <c r="D566" s="628" t="s">
        <v>556</v>
      </c>
      <c r="E566" s="627" t="s">
        <v>538</v>
      </c>
      <c r="F566" s="628" t="s">
        <v>539</v>
      </c>
      <c r="G566" s="627" t="s">
        <v>639</v>
      </c>
      <c r="H566" s="627" t="s">
        <v>1276</v>
      </c>
      <c r="I566" s="627" t="s">
        <v>1277</v>
      </c>
      <c r="J566" s="627" t="s">
        <v>1278</v>
      </c>
      <c r="K566" s="627" t="s">
        <v>675</v>
      </c>
      <c r="L566" s="629">
        <v>69.789885145857923</v>
      </c>
      <c r="M566" s="629">
        <v>556</v>
      </c>
      <c r="N566" s="630">
        <v>38803.176141097007</v>
      </c>
    </row>
    <row r="567" spans="1:14" ht="14.4" customHeight="1" x14ac:dyDescent="0.3">
      <c r="A567" s="625" t="s">
        <v>535</v>
      </c>
      <c r="B567" s="626" t="s">
        <v>537</v>
      </c>
      <c r="C567" s="627" t="s">
        <v>555</v>
      </c>
      <c r="D567" s="628" t="s">
        <v>556</v>
      </c>
      <c r="E567" s="627" t="s">
        <v>538</v>
      </c>
      <c r="F567" s="628" t="s">
        <v>539</v>
      </c>
      <c r="G567" s="627" t="s">
        <v>639</v>
      </c>
      <c r="H567" s="627" t="s">
        <v>1279</v>
      </c>
      <c r="I567" s="627" t="s">
        <v>1280</v>
      </c>
      <c r="J567" s="627" t="s">
        <v>1281</v>
      </c>
      <c r="K567" s="627" t="s">
        <v>1282</v>
      </c>
      <c r="L567" s="629">
        <v>41.674991341598535</v>
      </c>
      <c r="M567" s="629">
        <v>24</v>
      </c>
      <c r="N567" s="630">
        <v>1000.1997921983648</v>
      </c>
    </row>
    <row r="568" spans="1:14" ht="14.4" customHeight="1" x14ac:dyDescent="0.3">
      <c r="A568" s="625" t="s">
        <v>535</v>
      </c>
      <c r="B568" s="626" t="s">
        <v>537</v>
      </c>
      <c r="C568" s="627" t="s">
        <v>555</v>
      </c>
      <c r="D568" s="628" t="s">
        <v>556</v>
      </c>
      <c r="E568" s="627" t="s">
        <v>538</v>
      </c>
      <c r="F568" s="628" t="s">
        <v>539</v>
      </c>
      <c r="G568" s="627" t="s">
        <v>639</v>
      </c>
      <c r="H568" s="627" t="s">
        <v>2154</v>
      </c>
      <c r="I568" s="627" t="s">
        <v>2155</v>
      </c>
      <c r="J568" s="627" t="s">
        <v>2156</v>
      </c>
      <c r="K568" s="627" t="s">
        <v>2157</v>
      </c>
      <c r="L568" s="629">
        <v>128.97</v>
      </c>
      <c r="M568" s="629">
        <v>1</v>
      </c>
      <c r="N568" s="630">
        <v>128.97</v>
      </c>
    </row>
    <row r="569" spans="1:14" ht="14.4" customHeight="1" x14ac:dyDescent="0.3">
      <c r="A569" s="625" t="s">
        <v>535</v>
      </c>
      <c r="B569" s="626" t="s">
        <v>537</v>
      </c>
      <c r="C569" s="627" t="s">
        <v>555</v>
      </c>
      <c r="D569" s="628" t="s">
        <v>556</v>
      </c>
      <c r="E569" s="627" t="s">
        <v>538</v>
      </c>
      <c r="F569" s="628" t="s">
        <v>539</v>
      </c>
      <c r="G569" s="627" t="s">
        <v>639</v>
      </c>
      <c r="H569" s="627" t="s">
        <v>1283</v>
      </c>
      <c r="I569" s="627" t="s">
        <v>1284</v>
      </c>
      <c r="J569" s="627" t="s">
        <v>1285</v>
      </c>
      <c r="K569" s="627" t="s">
        <v>1286</v>
      </c>
      <c r="L569" s="629">
        <v>1211.5800454402599</v>
      </c>
      <c r="M569" s="629">
        <v>-2</v>
      </c>
      <c r="N569" s="630">
        <v>-2423.1600908805199</v>
      </c>
    </row>
    <row r="570" spans="1:14" ht="14.4" customHeight="1" x14ac:dyDescent="0.3">
      <c r="A570" s="625" t="s">
        <v>535</v>
      </c>
      <c r="B570" s="626" t="s">
        <v>537</v>
      </c>
      <c r="C570" s="627" t="s">
        <v>555</v>
      </c>
      <c r="D570" s="628" t="s">
        <v>556</v>
      </c>
      <c r="E570" s="627" t="s">
        <v>538</v>
      </c>
      <c r="F570" s="628" t="s">
        <v>539</v>
      </c>
      <c r="G570" s="627" t="s">
        <v>639</v>
      </c>
      <c r="H570" s="627" t="s">
        <v>2158</v>
      </c>
      <c r="I570" s="627" t="s">
        <v>2158</v>
      </c>
      <c r="J570" s="627" t="s">
        <v>2159</v>
      </c>
      <c r="K570" s="627" t="s">
        <v>2160</v>
      </c>
      <c r="L570" s="629">
        <v>807.57210698519214</v>
      </c>
      <c r="M570" s="629">
        <v>12.2</v>
      </c>
      <c r="N570" s="630">
        <v>9852.379705219344</v>
      </c>
    </row>
    <row r="571" spans="1:14" ht="14.4" customHeight="1" x14ac:dyDescent="0.3">
      <c r="A571" s="625" t="s">
        <v>535</v>
      </c>
      <c r="B571" s="626" t="s">
        <v>537</v>
      </c>
      <c r="C571" s="627" t="s">
        <v>555</v>
      </c>
      <c r="D571" s="628" t="s">
        <v>556</v>
      </c>
      <c r="E571" s="627" t="s">
        <v>538</v>
      </c>
      <c r="F571" s="628" t="s">
        <v>539</v>
      </c>
      <c r="G571" s="627" t="s">
        <v>639</v>
      </c>
      <c r="H571" s="627" t="s">
        <v>2161</v>
      </c>
      <c r="I571" s="627" t="s">
        <v>2162</v>
      </c>
      <c r="J571" s="627" t="s">
        <v>2163</v>
      </c>
      <c r="K571" s="627" t="s">
        <v>2164</v>
      </c>
      <c r="L571" s="629">
        <v>1006.95892300689</v>
      </c>
      <c r="M571" s="629">
        <v>3</v>
      </c>
      <c r="N571" s="630">
        <v>3020.8767690206701</v>
      </c>
    </row>
    <row r="572" spans="1:14" ht="14.4" customHeight="1" x14ac:dyDescent="0.3">
      <c r="A572" s="625" t="s">
        <v>535</v>
      </c>
      <c r="B572" s="626" t="s">
        <v>537</v>
      </c>
      <c r="C572" s="627" t="s">
        <v>555</v>
      </c>
      <c r="D572" s="628" t="s">
        <v>556</v>
      </c>
      <c r="E572" s="627" t="s">
        <v>538</v>
      </c>
      <c r="F572" s="628" t="s">
        <v>539</v>
      </c>
      <c r="G572" s="627" t="s">
        <v>639</v>
      </c>
      <c r="H572" s="627" t="s">
        <v>1287</v>
      </c>
      <c r="I572" s="627" t="s">
        <v>1288</v>
      </c>
      <c r="J572" s="627" t="s">
        <v>1289</v>
      </c>
      <c r="K572" s="627" t="s">
        <v>1290</v>
      </c>
      <c r="L572" s="629">
        <v>12.859193735895401</v>
      </c>
      <c r="M572" s="629">
        <v>21</v>
      </c>
      <c r="N572" s="630">
        <v>270.04306845380341</v>
      </c>
    </row>
    <row r="573" spans="1:14" ht="14.4" customHeight="1" x14ac:dyDescent="0.3">
      <c r="A573" s="625" t="s">
        <v>535</v>
      </c>
      <c r="B573" s="626" t="s">
        <v>537</v>
      </c>
      <c r="C573" s="627" t="s">
        <v>555</v>
      </c>
      <c r="D573" s="628" t="s">
        <v>556</v>
      </c>
      <c r="E573" s="627" t="s">
        <v>538</v>
      </c>
      <c r="F573" s="628" t="s">
        <v>539</v>
      </c>
      <c r="G573" s="627" t="s">
        <v>639</v>
      </c>
      <c r="H573" s="627" t="s">
        <v>2165</v>
      </c>
      <c r="I573" s="627" t="s">
        <v>2166</v>
      </c>
      <c r="J573" s="627" t="s">
        <v>2167</v>
      </c>
      <c r="K573" s="627" t="s">
        <v>2168</v>
      </c>
      <c r="L573" s="629">
        <v>275.37395015685746</v>
      </c>
      <c r="M573" s="629">
        <v>24</v>
      </c>
      <c r="N573" s="630">
        <v>6608.9748037645786</v>
      </c>
    </row>
    <row r="574" spans="1:14" ht="14.4" customHeight="1" x14ac:dyDescent="0.3">
      <c r="A574" s="625" t="s">
        <v>535</v>
      </c>
      <c r="B574" s="626" t="s">
        <v>537</v>
      </c>
      <c r="C574" s="627" t="s">
        <v>555</v>
      </c>
      <c r="D574" s="628" t="s">
        <v>556</v>
      </c>
      <c r="E574" s="627" t="s">
        <v>538</v>
      </c>
      <c r="F574" s="628" t="s">
        <v>539</v>
      </c>
      <c r="G574" s="627" t="s">
        <v>639</v>
      </c>
      <c r="H574" s="627" t="s">
        <v>2169</v>
      </c>
      <c r="I574" s="627" t="s">
        <v>2170</v>
      </c>
      <c r="J574" s="627" t="s">
        <v>2171</v>
      </c>
      <c r="K574" s="627" t="s">
        <v>1387</v>
      </c>
      <c r="L574" s="629">
        <v>31.893442622950825</v>
      </c>
      <c r="M574" s="629">
        <v>61</v>
      </c>
      <c r="N574" s="630">
        <v>1945.5000000000005</v>
      </c>
    </row>
    <row r="575" spans="1:14" ht="14.4" customHeight="1" x14ac:dyDescent="0.3">
      <c r="A575" s="625" t="s">
        <v>535</v>
      </c>
      <c r="B575" s="626" t="s">
        <v>537</v>
      </c>
      <c r="C575" s="627" t="s">
        <v>555</v>
      </c>
      <c r="D575" s="628" t="s">
        <v>556</v>
      </c>
      <c r="E575" s="627" t="s">
        <v>538</v>
      </c>
      <c r="F575" s="628" t="s">
        <v>539</v>
      </c>
      <c r="G575" s="627" t="s">
        <v>639</v>
      </c>
      <c r="H575" s="627" t="s">
        <v>2172</v>
      </c>
      <c r="I575" s="627" t="s">
        <v>2173</v>
      </c>
      <c r="J575" s="627" t="s">
        <v>1221</v>
      </c>
      <c r="K575" s="627" t="s">
        <v>1789</v>
      </c>
      <c r="L575" s="629">
        <v>23.079373709821201</v>
      </c>
      <c r="M575" s="629">
        <v>94</v>
      </c>
      <c r="N575" s="630">
        <v>2169.4611287231928</v>
      </c>
    </row>
    <row r="576" spans="1:14" ht="14.4" customHeight="1" x14ac:dyDescent="0.3">
      <c r="A576" s="625" t="s">
        <v>535</v>
      </c>
      <c r="B576" s="626" t="s">
        <v>537</v>
      </c>
      <c r="C576" s="627" t="s">
        <v>555</v>
      </c>
      <c r="D576" s="628" t="s">
        <v>556</v>
      </c>
      <c r="E576" s="627" t="s">
        <v>538</v>
      </c>
      <c r="F576" s="628" t="s">
        <v>539</v>
      </c>
      <c r="G576" s="627" t="s">
        <v>639</v>
      </c>
      <c r="H576" s="627" t="s">
        <v>1291</v>
      </c>
      <c r="I576" s="627" t="s">
        <v>1291</v>
      </c>
      <c r="J576" s="627" t="s">
        <v>1292</v>
      </c>
      <c r="K576" s="627" t="s">
        <v>792</v>
      </c>
      <c r="L576" s="629">
        <v>56.900615119096038</v>
      </c>
      <c r="M576" s="629">
        <v>14</v>
      </c>
      <c r="N576" s="630">
        <v>796.60861166734458</v>
      </c>
    </row>
    <row r="577" spans="1:14" ht="14.4" customHeight="1" x14ac:dyDescent="0.3">
      <c r="A577" s="625" t="s">
        <v>535</v>
      </c>
      <c r="B577" s="626" t="s">
        <v>537</v>
      </c>
      <c r="C577" s="627" t="s">
        <v>555</v>
      </c>
      <c r="D577" s="628" t="s">
        <v>556</v>
      </c>
      <c r="E577" s="627" t="s">
        <v>538</v>
      </c>
      <c r="F577" s="628" t="s">
        <v>539</v>
      </c>
      <c r="G577" s="627" t="s">
        <v>639</v>
      </c>
      <c r="H577" s="627" t="s">
        <v>2174</v>
      </c>
      <c r="I577" s="627" t="s">
        <v>2175</v>
      </c>
      <c r="J577" s="627" t="s">
        <v>2176</v>
      </c>
      <c r="K577" s="627" t="s">
        <v>2177</v>
      </c>
      <c r="L577" s="629">
        <v>1102.7882507658767</v>
      </c>
      <c r="M577" s="629">
        <v>3</v>
      </c>
      <c r="N577" s="630">
        <v>3308.3647522976298</v>
      </c>
    </row>
    <row r="578" spans="1:14" ht="14.4" customHeight="1" x14ac:dyDescent="0.3">
      <c r="A578" s="625" t="s">
        <v>535</v>
      </c>
      <c r="B578" s="626" t="s">
        <v>537</v>
      </c>
      <c r="C578" s="627" t="s">
        <v>555</v>
      </c>
      <c r="D578" s="628" t="s">
        <v>556</v>
      </c>
      <c r="E578" s="627" t="s">
        <v>538</v>
      </c>
      <c r="F578" s="628" t="s">
        <v>539</v>
      </c>
      <c r="G578" s="627" t="s">
        <v>639</v>
      </c>
      <c r="H578" s="627" t="s">
        <v>2178</v>
      </c>
      <c r="I578" s="627" t="s">
        <v>2179</v>
      </c>
      <c r="J578" s="627" t="s">
        <v>2180</v>
      </c>
      <c r="K578" s="627" t="s">
        <v>2181</v>
      </c>
      <c r="L578" s="629">
        <v>442.43027286181632</v>
      </c>
      <c r="M578" s="629">
        <v>6</v>
      </c>
      <c r="N578" s="630">
        <v>2654.5816371708979</v>
      </c>
    </row>
    <row r="579" spans="1:14" ht="14.4" customHeight="1" x14ac:dyDescent="0.3">
      <c r="A579" s="625" t="s">
        <v>535</v>
      </c>
      <c r="B579" s="626" t="s">
        <v>537</v>
      </c>
      <c r="C579" s="627" t="s">
        <v>555</v>
      </c>
      <c r="D579" s="628" t="s">
        <v>556</v>
      </c>
      <c r="E579" s="627" t="s">
        <v>538</v>
      </c>
      <c r="F579" s="628" t="s">
        <v>539</v>
      </c>
      <c r="G579" s="627" t="s">
        <v>639</v>
      </c>
      <c r="H579" s="627" t="s">
        <v>2182</v>
      </c>
      <c r="I579" s="627" t="s">
        <v>2183</v>
      </c>
      <c r="J579" s="627" t="s">
        <v>2184</v>
      </c>
      <c r="K579" s="627" t="s">
        <v>2185</v>
      </c>
      <c r="L579" s="629">
        <v>558.6866705154697</v>
      </c>
      <c r="M579" s="629">
        <v>4</v>
      </c>
      <c r="N579" s="630">
        <v>2234.7466820618788</v>
      </c>
    </row>
    <row r="580" spans="1:14" ht="14.4" customHeight="1" x14ac:dyDescent="0.3">
      <c r="A580" s="625" t="s">
        <v>535</v>
      </c>
      <c r="B580" s="626" t="s">
        <v>537</v>
      </c>
      <c r="C580" s="627" t="s">
        <v>555</v>
      </c>
      <c r="D580" s="628" t="s">
        <v>556</v>
      </c>
      <c r="E580" s="627" t="s">
        <v>538</v>
      </c>
      <c r="F580" s="628" t="s">
        <v>539</v>
      </c>
      <c r="G580" s="627" t="s">
        <v>639</v>
      </c>
      <c r="H580" s="627" t="s">
        <v>1293</v>
      </c>
      <c r="I580" s="627" t="s">
        <v>1294</v>
      </c>
      <c r="J580" s="627" t="s">
        <v>1295</v>
      </c>
      <c r="K580" s="627" t="s">
        <v>1296</v>
      </c>
      <c r="L580" s="629">
        <v>1095.1849164083849</v>
      </c>
      <c r="M580" s="629">
        <v>4</v>
      </c>
      <c r="N580" s="630">
        <v>4380.7396656335395</v>
      </c>
    </row>
    <row r="581" spans="1:14" ht="14.4" customHeight="1" x14ac:dyDescent="0.3">
      <c r="A581" s="625" t="s">
        <v>535</v>
      </c>
      <c r="B581" s="626" t="s">
        <v>537</v>
      </c>
      <c r="C581" s="627" t="s">
        <v>555</v>
      </c>
      <c r="D581" s="628" t="s">
        <v>556</v>
      </c>
      <c r="E581" s="627" t="s">
        <v>538</v>
      </c>
      <c r="F581" s="628" t="s">
        <v>539</v>
      </c>
      <c r="G581" s="627" t="s">
        <v>639</v>
      </c>
      <c r="H581" s="627" t="s">
        <v>1297</v>
      </c>
      <c r="I581" s="627" t="s">
        <v>1298</v>
      </c>
      <c r="J581" s="627" t="s">
        <v>1299</v>
      </c>
      <c r="K581" s="627" t="s">
        <v>1300</v>
      </c>
      <c r="L581" s="629">
        <v>90.122255482793349</v>
      </c>
      <c r="M581" s="629">
        <v>98</v>
      </c>
      <c r="N581" s="630">
        <v>8831.9810373137479</v>
      </c>
    </row>
    <row r="582" spans="1:14" ht="14.4" customHeight="1" x14ac:dyDescent="0.3">
      <c r="A582" s="625" t="s">
        <v>535</v>
      </c>
      <c r="B582" s="626" t="s">
        <v>537</v>
      </c>
      <c r="C582" s="627" t="s">
        <v>555</v>
      </c>
      <c r="D582" s="628" t="s">
        <v>556</v>
      </c>
      <c r="E582" s="627" t="s">
        <v>538</v>
      </c>
      <c r="F582" s="628" t="s">
        <v>539</v>
      </c>
      <c r="G582" s="627" t="s">
        <v>639</v>
      </c>
      <c r="H582" s="627" t="s">
        <v>2186</v>
      </c>
      <c r="I582" s="627" t="s">
        <v>2187</v>
      </c>
      <c r="J582" s="627" t="s">
        <v>1299</v>
      </c>
      <c r="K582" s="627" t="s">
        <v>2188</v>
      </c>
      <c r="L582" s="629">
        <v>62.417439787139848</v>
      </c>
      <c r="M582" s="629">
        <v>20</v>
      </c>
      <c r="N582" s="630">
        <v>1248.3487957427969</v>
      </c>
    </row>
    <row r="583" spans="1:14" ht="14.4" customHeight="1" x14ac:dyDescent="0.3">
      <c r="A583" s="625" t="s">
        <v>535</v>
      </c>
      <c r="B583" s="626" t="s">
        <v>537</v>
      </c>
      <c r="C583" s="627" t="s">
        <v>555</v>
      </c>
      <c r="D583" s="628" t="s">
        <v>556</v>
      </c>
      <c r="E583" s="627" t="s">
        <v>538</v>
      </c>
      <c r="F583" s="628" t="s">
        <v>539</v>
      </c>
      <c r="G583" s="627" t="s">
        <v>639</v>
      </c>
      <c r="H583" s="627" t="s">
        <v>2189</v>
      </c>
      <c r="I583" s="627" t="s">
        <v>1029</v>
      </c>
      <c r="J583" s="627" t="s">
        <v>2190</v>
      </c>
      <c r="K583" s="627" t="s">
        <v>2191</v>
      </c>
      <c r="L583" s="629">
        <v>532.15800000000002</v>
      </c>
      <c r="M583" s="629">
        <v>60</v>
      </c>
      <c r="N583" s="630">
        <v>31929.48</v>
      </c>
    </row>
    <row r="584" spans="1:14" ht="14.4" customHeight="1" x14ac:dyDescent="0.3">
      <c r="A584" s="625" t="s">
        <v>535</v>
      </c>
      <c r="B584" s="626" t="s">
        <v>537</v>
      </c>
      <c r="C584" s="627" t="s">
        <v>555</v>
      </c>
      <c r="D584" s="628" t="s">
        <v>556</v>
      </c>
      <c r="E584" s="627" t="s">
        <v>538</v>
      </c>
      <c r="F584" s="628" t="s">
        <v>539</v>
      </c>
      <c r="G584" s="627" t="s">
        <v>639</v>
      </c>
      <c r="H584" s="627" t="s">
        <v>2192</v>
      </c>
      <c r="I584" s="627" t="s">
        <v>2193</v>
      </c>
      <c r="J584" s="627" t="s">
        <v>2194</v>
      </c>
      <c r="K584" s="627" t="s">
        <v>2195</v>
      </c>
      <c r="L584" s="629">
        <v>18387.505542414099</v>
      </c>
      <c r="M584" s="629">
        <v>3</v>
      </c>
      <c r="N584" s="630">
        <v>55162.516627242301</v>
      </c>
    </row>
    <row r="585" spans="1:14" ht="14.4" customHeight="1" x14ac:dyDescent="0.3">
      <c r="A585" s="625" t="s">
        <v>535</v>
      </c>
      <c r="B585" s="626" t="s">
        <v>537</v>
      </c>
      <c r="C585" s="627" t="s">
        <v>555</v>
      </c>
      <c r="D585" s="628" t="s">
        <v>556</v>
      </c>
      <c r="E585" s="627" t="s">
        <v>538</v>
      </c>
      <c r="F585" s="628" t="s">
        <v>539</v>
      </c>
      <c r="G585" s="627" t="s">
        <v>639</v>
      </c>
      <c r="H585" s="627" t="s">
        <v>2196</v>
      </c>
      <c r="I585" s="627" t="s">
        <v>1029</v>
      </c>
      <c r="J585" s="627" t="s">
        <v>2197</v>
      </c>
      <c r="K585" s="627"/>
      <c r="L585" s="629">
        <v>36.905000000000001</v>
      </c>
      <c r="M585" s="629">
        <v>40</v>
      </c>
      <c r="N585" s="630">
        <v>1476.2</v>
      </c>
    </row>
    <row r="586" spans="1:14" ht="14.4" customHeight="1" x14ac:dyDescent="0.3">
      <c r="A586" s="625" t="s">
        <v>535</v>
      </c>
      <c r="B586" s="626" t="s">
        <v>537</v>
      </c>
      <c r="C586" s="627" t="s">
        <v>555</v>
      </c>
      <c r="D586" s="628" t="s">
        <v>556</v>
      </c>
      <c r="E586" s="627" t="s">
        <v>538</v>
      </c>
      <c r="F586" s="628" t="s">
        <v>539</v>
      </c>
      <c r="G586" s="627" t="s">
        <v>639</v>
      </c>
      <c r="H586" s="627" t="s">
        <v>2198</v>
      </c>
      <c r="I586" s="627" t="s">
        <v>1029</v>
      </c>
      <c r="J586" s="627" t="s">
        <v>2199</v>
      </c>
      <c r="K586" s="627" t="s">
        <v>2200</v>
      </c>
      <c r="L586" s="629">
        <v>471.5</v>
      </c>
      <c r="M586" s="629">
        <v>470</v>
      </c>
      <c r="N586" s="630">
        <v>221605</v>
      </c>
    </row>
    <row r="587" spans="1:14" ht="14.4" customHeight="1" x14ac:dyDescent="0.3">
      <c r="A587" s="625" t="s">
        <v>535</v>
      </c>
      <c r="B587" s="626" t="s">
        <v>537</v>
      </c>
      <c r="C587" s="627" t="s">
        <v>555</v>
      </c>
      <c r="D587" s="628" t="s">
        <v>556</v>
      </c>
      <c r="E587" s="627" t="s">
        <v>538</v>
      </c>
      <c r="F587" s="628" t="s">
        <v>539</v>
      </c>
      <c r="G587" s="627" t="s">
        <v>639</v>
      </c>
      <c r="H587" s="627" t="s">
        <v>2201</v>
      </c>
      <c r="I587" s="627" t="s">
        <v>2202</v>
      </c>
      <c r="J587" s="627" t="s">
        <v>2203</v>
      </c>
      <c r="K587" s="627" t="s">
        <v>2204</v>
      </c>
      <c r="L587" s="629">
        <v>269.61974999999995</v>
      </c>
      <c r="M587" s="629">
        <v>20</v>
      </c>
      <c r="N587" s="630">
        <v>5392.3949999999995</v>
      </c>
    </row>
    <row r="588" spans="1:14" ht="14.4" customHeight="1" x14ac:dyDescent="0.3">
      <c r="A588" s="625" t="s">
        <v>535</v>
      </c>
      <c r="B588" s="626" t="s">
        <v>537</v>
      </c>
      <c r="C588" s="627" t="s">
        <v>555</v>
      </c>
      <c r="D588" s="628" t="s">
        <v>556</v>
      </c>
      <c r="E588" s="627" t="s">
        <v>538</v>
      </c>
      <c r="F588" s="628" t="s">
        <v>539</v>
      </c>
      <c r="G588" s="627" t="s">
        <v>639</v>
      </c>
      <c r="H588" s="627" t="s">
        <v>2205</v>
      </c>
      <c r="I588" s="627" t="s">
        <v>2206</v>
      </c>
      <c r="J588" s="627" t="s">
        <v>2207</v>
      </c>
      <c r="K588" s="627" t="s">
        <v>2208</v>
      </c>
      <c r="L588" s="629">
        <v>299</v>
      </c>
      <c r="M588" s="629">
        <v>2</v>
      </c>
      <c r="N588" s="630">
        <v>598</v>
      </c>
    </row>
    <row r="589" spans="1:14" ht="14.4" customHeight="1" x14ac:dyDescent="0.3">
      <c r="A589" s="625" t="s">
        <v>535</v>
      </c>
      <c r="B589" s="626" t="s">
        <v>537</v>
      </c>
      <c r="C589" s="627" t="s">
        <v>555</v>
      </c>
      <c r="D589" s="628" t="s">
        <v>556</v>
      </c>
      <c r="E589" s="627" t="s">
        <v>538</v>
      </c>
      <c r="F589" s="628" t="s">
        <v>539</v>
      </c>
      <c r="G589" s="627" t="s">
        <v>639</v>
      </c>
      <c r="H589" s="627" t="s">
        <v>2209</v>
      </c>
      <c r="I589" s="627" t="s">
        <v>1029</v>
      </c>
      <c r="J589" s="627" t="s">
        <v>2210</v>
      </c>
      <c r="K589" s="627"/>
      <c r="L589" s="629">
        <v>45.47</v>
      </c>
      <c r="M589" s="629">
        <v>1</v>
      </c>
      <c r="N589" s="630">
        <v>45.47</v>
      </c>
    </row>
    <row r="590" spans="1:14" ht="14.4" customHeight="1" x14ac:dyDescent="0.3">
      <c r="A590" s="625" t="s">
        <v>535</v>
      </c>
      <c r="B590" s="626" t="s">
        <v>537</v>
      </c>
      <c r="C590" s="627" t="s">
        <v>555</v>
      </c>
      <c r="D590" s="628" t="s">
        <v>556</v>
      </c>
      <c r="E590" s="627" t="s">
        <v>538</v>
      </c>
      <c r="F590" s="628" t="s">
        <v>539</v>
      </c>
      <c r="G590" s="627" t="s">
        <v>639</v>
      </c>
      <c r="H590" s="627" t="s">
        <v>1315</v>
      </c>
      <c r="I590" s="627" t="s">
        <v>1316</v>
      </c>
      <c r="J590" s="627" t="s">
        <v>1317</v>
      </c>
      <c r="K590" s="627" t="s">
        <v>1318</v>
      </c>
      <c r="L590" s="629">
        <v>61.594588295593098</v>
      </c>
      <c r="M590" s="629">
        <v>9</v>
      </c>
      <c r="N590" s="630">
        <v>554.35129466033789</v>
      </c>
    </row>
    <row r="591" spans="1:14" ht="14.4" customHeight="1" x14ac:dyDescent="0.3">
      <c r="A591" s="625" t="s">
        <v>535</v>
      </c>
      <c r="B591" s="626" t="s">
        <v>537</v>
      </c>
      <c r="C591" s="627" t="s">
        <v>555</v>
      </c>
      <c r="D591" s="628" t="s">
        <v>556</v>
      </c>
      <c r="E591" s="627" t="s">
        <v>538</v>
      </c>
      <c r="F591" s="628" t="s">
        <v>539</v>
      </c>
      <c r="G591" s="627" t="s">
        <v>639</v>
      </c>
      <c r="H591" s="627" t="s">
        <v>2211</v>
      </c>
      <c r="I591" s="627" t="s">
        <v>2212</v>
      </c>
      <c r="J591" s="627" t="s">
        <v>2213</v>
      </c>
      <c r="K591" s="627" t="s">
        <v>2214</v>
      </c>
      <c r="L591" s="629">
        <v>183.83</v>
      </c>
      <c r="M591" s="629">
        <v>2</v>
      </c>
      <c r="N591" s="630">
        <v>367.66</v>
      </c>
    </row>
    <row r="592" spans="1:14" ht="14.4" customHeight="1" x14ac:dyDescent="0.3">
      <c r="A592" s="625" t="s">
        <v>535</v>
      </c>
      <c r="B592" s="626" t="s">
        <v>537</v>
      </c>
      <c r="C592" s="627" t="s">
        <v>555</v>
      </c>
      <c r="D592" s="628" t="s">
        <v>556</v>
      </c>
      <c r="E592" s="627" t="s">
        <v>538</v>
      </c>
      <c r="F592" s="628" t="s">
        <v>539</v>
      </c>
      <c r="G592" s="627" t="s">
        <v>639</v>
      </c>
      <c r="H592" s="627" t="s">
        <v>1323</v>
      </c>
      <c r="I592" s="627" t="s">
        <v>1324</v>
      </c>
      <c r="J592" s="627" t="s">
        <v>1325</v>
      </c>
      <c r="K592" s="627" t="s">
        <v>1326</v>
      </c>
      <c r="L592" s="629">
        <v>1401.3303348980701</v>
      </c>
      <c r="M592" s="629">
        <v>1</v>
      </c>
      <c r="N592" s="630">
        <v>1401.3303348980701</v>
      </c>
    </row>
    <row r="593" spans="1:14" ht="14.4" customHeight="1" x14ac:dyDescent="0.3">
      <c r="A593" s="625" t="s">
        <v>535</v>
      </c>
      <c r="B593" s="626" t="s">
        <v>537</v>
      </c>
      <c r="C593" s="627" t="s">
        <v>555</v>
      </c>
      <c r="D593" s="628" t="s">
        <v>556</v>
      </c>
      <c r="E593" s="627" t="s">
        <v>538</v>
      </c>
      <c r="F593" s="628" t="s">
        <v>539</v>
      </c>
      <c r="G593" s="627" t="s">
        <v>639</v>
      </c>
      <c r="H593" s="627" t="s">
        <v>1327</v>
      </c>
      <c r="I593" s="627" t="s">
        <v>1029</v>
      </c>
      <c r="J593" s="627" t="s">
        <v>1328</v>
      </c>
      <c r="K593" s="627"/>
      <c r="L593" s="629">
        <v>398.34469811439698</v>
      </c>
      <c r="M593" s="629">
        <v>1</v>
      </c>
      <c r="N593" s="630">
        <v>398.34469811439698</v>
      </c>
    </row>
    <row r="594" spans="1:14" ht="14.4" customHeight="1" x14ac:dyDescent="0.3">
      <c r="A594" s="625" t="s">
        <v>535</v>
      </c>
      <c r="B594" s="626" t="s">
        <v>537</v>
      </c>
      <c r="C594" s="627" t="s">
        <v>555</v>
      </c>
      <c r="D594" s="628" t="s">
        <v>556</v>
      </c>
      <c r="E594" s="627" t="s">
        <v>538</v>
      </c>
      <c r="F594" s="628" t="s">
        <v>539</v>
      </c>
      <c r="G594" s="627" t="s">
        <v>639</v>
      </c>
      <c r="H594" s="627" t="s">
        <v>1332</v>
      </c>
      <c r="I594" s="627" t="s">
        <v>1333</v>
      </c>
      <c r="J594" s="627" t="s">
        <v>1334</v>
      </c>
      <c r="K594" s="627" t="s">
        <v>1335</v>
      </c>
      <c r="L594" s="629">
        <v>109.15683881239825</v>
      </c>
      <c r="M594" s="629">
        <v>25</v>
      </c>
      <c r="N594" s="630">
        <v>2728.9209703099564</v>
      </c>
    </row>
    <row r="595" spans="1:14" ht="14.4" customHeight="1" x14ac:dyDescent="0.3">
      <c r="A595" s="625" t="s">
        <v>535</v>
      </c>
      <c r="B595" s="626" t="s">
        <v>537</v>
      </c>
      <c r="C595" s="627" t="s">
        <v>555</v>
      </c>
      <c r="D595" s="628" t="s">
        <v>556</v>
      </c>
      <c r="E595" s="627" t="s">
        <v>538</v>
      </c>
      <c r="F595" s="628" t="s">
        <v>539</v>
      </c>
      <c r="G595" s="627" t="s">
        <v>639</v>
      </c>
      <c r="H595" s="627" t="s">
        <v>1336</v>
      </c>
      <c r="I595" s="627" t="s">
        <v>1337</v>
      </c>
      <c r="J595" s="627" t="s">
        <v>1338</v>
      </c>
      <c r="K595" s="627" t="s">
        <v>1339</v>
      </c>
      <c r="L595" s="629">
        <v>570.06513333333294</v>
      </c>
      <c r="M595" s="629">
        <v>5</v>
      </c>
      <c r="N595" s="630">
        <v>2850.3256666666648</v>
      </c>
    </row>
    <row r="596" spans="1:14" ht="14.4" customHeight="1" x14ac:dyDescent="0.3">
      <c r="A596" s="625" t="s">
        <v>535</v>
      </c>
      <c r="B596" s="626" t="s">
        <v>537</v>
      </c>
      <c r="C596" s="627" t="s">
        <v>555</v>
      </c>
      <c r="D596" s="628" t="s">
        <v>556</v>
      </c>
      <c r="E596" s="627" t="s">
        <v>538</v>
      </c>
      <c r="F596" s="628" t="s">
        <v>539</v>
      </c>
      <c r="G596" s="627" t="s">
        <v>639</v>
      </c>
      <c r="H596" s="627" t="s">
        <v>1344</v>
      </c>
      <c r="I596" s="627" t="s">
        <v>1345</v>
      </c>
      <c r="J596" s="627" t="s">
        <v>1346</v>
      </c>
      <c r="K596" s="627" t="s">
        <v>1347</v>
      </c>
      <c r="L596" s="629">
        <v>111.58</v>
      </c>
      <c r="M596" s="629">
        <v>26</v>
      </c>
      <c r="N596" s="630">
        <v>2901.08</v>
      </c>
    </row>
    <row r="597" spans="1:14" ht="14.4" customHeight="1" x14ac:dyDescent="0.3">
      <c r="A597" s="625" t="s">
        <v>535</v>
      </c>
      <c r="B597" s="626" t="s">
        <v>537</v>
      </c>
      <c r="C597" s="627" t="s">
        <v>555</v>
      </c>
      <c r="D597" s="628" t="s">
        <v>556</v>
      </c>
      <c r="E597" s="627" t="s">
        <v>538</v>
      </c>
      <c r="F597" s="628" t="s">
        <v>539</v>
      </c>
      <c r="G597" s="627" t="s">
        <v>639</v>
      </c>
      <c r="H597" s="627" t="s">
        <v>2215</v>
      </c>
      <c r="I597" s="627" t="s">
        <v>2216</v>
      </c>
      <c r="J597" s="627" t="s">
        <v>2217</v>
      </c>
      <c r="K597" s="627" t="s">
        <v>2218</v>
      </c>
      <c r="L597" s="629">
        <v>42.4</v>
      </c>
      <c r="M597" s="629">
        <v>1</v>
      </c>
      <c r="N597" s="630">
        <v>42.4</v>
      </c>
    </row>
    <row r="598" spans="1:14" ht="14.4" customHeight="1" x14ac:dyDescent="0.3">
      <c r="A598" s="625" t="s">
        <v>535</v>
      </c>
      <c r="B598" s="626" t="s">
        <v>537</v>
      </c>
      <c r="C598" s="627" t="s">
        <v>555</v>
      </c>
      <c r="D598" s="628" t="s">
        <v>556</v>
      </c>
      <c r="E598" s="627" t="s">
        <v>538</v>
      </c>
      <c r="F598" s="628" t="s">
        <v>539</v>
      </c>
      <c r="G598" s="627" t="s">
        <v>639</v>
      </c>
      <c r="H598" s="627" t="s">
        <v>2219</v>
      </c>
      <c r="I598" s="627" t="s">
        <v>2220</v>
      </c>
      <c r="J598" s="627" t="s">
        <v>2221</v>
      </c>
      <c r="K598" s="627" t="s">
        <v>2222</v>
      </c>
      <c r="L598" s="629">
        <v>15.440000000000001</v>
      </c>
      <c r="M598" s="629">
        <v>20</v>
      </c>
      <c r="N598" s="630">
        <v>308.8</v>
      </c>
    </row>
    <row r="599" spans="1:14" ht="14.4" customHeight="1" x14ac:dyDescent="0.3">
      <c r="A599" s="625" t="s">
        <v>535</v>
      </c>
      <c r="B599" s="626" t="s">
        <v>537</v>
      </c>
      <c r="C599" s="627" t="s">
        <v>555</v>
      </c>
      <c r="D599" s="628" t="s">
        <v>556</v>
      </c>
      <c r="E599" s="627" t="s">
        <v>538</v>
      </c>
      <c r="F599" s="628" t="s">
        <v>539</v>
      </c>
      <c r="G599" s="627" t="s">
        <v>639</v>
      </c>
      <c r="H599" s="627" t="s">
        <v>2223</v>
      </c>
      <c r="I599" s="627" t="s">
        <v>1029</v>
      </c>
      <c r="J599" s="627" t="s">
        <v>2224</v>
      </c>
      <c r="K599" s="627" t="s">
        <v>2225</v>
      </c>
      <c r="L599" s="629">
        <v>23.700297606171389</v>
      </c>
      <c r="M599" s="629">
        <v>750</v>
      </c>
      <c r="N599" s="630">
        <v>17775.223204628543</v>
      </c>
    </row>
    <row r="600" spans="1:14" ht="14.4" customHeight="1" x14ac:dyDescent="0.3">
      <c r="A600" s="625" t="s">
        <v>535</v>
      </c>
      <c r="B600" s="626" t="s">
        <v>537</v>
      </c>
      <c r="C600" s="627" t="s">
        <v>555</v>
      </c>
      <c r="D600" s="628" t="s">
        <v>556</v>
      </c>
      <c r="E600" s="627" t="s">
        <v>538</v>
      </c>
      <c r="F600" s="628" t="s">
        <v>539</v>
      </c>
      <c r="G600" s="627" t="s">
        <v>639</v>
      </c>
      <c r="H600" s="627" t="s">
        <v>2226</v>
      </c>
      <c r="I600" s="627" t="s">
        <v>1029</v>
      </c>
      <c r="J600" s="627" t="s">
        <v>2227</v>
      </c>
      <c r="K600" s="627" t="s">
        <v>2225</v>
      </c>
      <c r="L600" s="629">
        <v>24.038816383434099</v>
      </c>
      <c r="M600" s="629">
        <v>24</v>
      </c>
      <c r="N600" s="630">
        <v>576.93159320241841</v>
      </c>
    </row>
    <row r="601" spans="1:14" ht="14.4" customHeight="1" x14ac:dyDescent="0.3">
      <c r="A601" s="625" t="s">
        <v>535</v>
      </c>
      <c r="B601" s="626" t="s">
        <v>537</v>
      </c>
      <c r="C601" s="627" t="s">
        <v>555</v>
      </c>
      <c r="D601" s="628" t="s">
        <v>556</v>
      </c>
      <c r="E601" s="627" t="s">
        <v>538</v>
      </c>
      <c r="F601" s="628" t="s">
        <v>539</v>
      </c>
      <c r="G601" s="627" t="s">
        <v>639</v>
      </c>
      <c r="H601" s="627" t="s">
        <v>2228</v>
      </c>
      <c r="I601" s="627" t="s">
        <v>1029</v>
      </c>
      <c r="J601" s="627" t="s">
        <v>2229</v>
      </c>
      <c r="K601" s="627"/>
      <c r="L601" s="629">
        <v>146.11043272018699</v>
      </c>
      <c r="M601" s="629">
        <v>1</v>
      </c>
      <c r="N601" s="630">
        <v>146.11043272018699</v>
      </c>
    </row>
    <row r="602" spans="1:14" ht="14.4" customHeight="1" x14ac:dyDescent="0.3">
      <c r="A602" s="625" t="s">
        <v>535</v>
      </c>
      <c r="B602" s="626" t="s">
        <v>537</v>
      </c>
      <c r="C602" s="627" t="s">
        <v>555</v>
      </c>
      <c r="D602" s="628" t="s">
        <v>556</v>
      </c>
      <c r="E602" s="627" t="s">
        <v>538</v>
      </c>
      <c r="F602" s="628" t="s">
        <v>539</v>
      </c>
      <c r="G602" s="627" t="s">
        <v>639</v>
      </c>
      <c r="H602" s="627" t="s">
        <v>1356</v>
      </c>
      <c r="I602" s="627" t="s">
        <v>1029</v>
      </c>
      <c r="J602" s="627" t="s">
        <v>1357</v>
      </c>
      <c r="K602" s="627"/>
      <c r="L602" s="629">
        <v>74.838783350838412</v>
      </c>
      <c r="M602" s="629">
        <v>16</v>
      </c>
      <c r="N602" s="630">
        <v>1197.4205336134146</v>
      </c>
    </row>
    <row r="603" spans="1:14" ht="14.4" customHeight="1" x14ac:dyDescent="0.3">
      <c r="A603" s="625" t="s">
        <v>535</v>
      </c>
      <c r="B603" s="626" t="s">
        <v>537</v>
      </c>
      <c r="C603" s="627" t="s">
        <v>555</v>
      </c>
      <c r="D603" s="628" t="s">
        <v>556</v>
      </c>
      <c r="E603" s="627" t="s">
        <v>538</v>
      </c>
      <c r="F603" s="628" t="s">
        <v>539</v>
      </c>
      <c r="G603" s="627" t="s">
        <v>639</v>
      </c>
      <c r="H603" s="627" t="s">
        <v>1360</v>
      </c>
      <c r="I603" s="627" t="s">
        <v>1029</v>
      </c>
      <c r="J603" s="627" t="s">
        <v>1361</v>
      </c>
      <c r="K603" s="627"/>
      <c r="L603" s="629">
        <v>216.83988101922569</v>
      </c>
      <c r="M603" s="629">
        <v>3</v>
      </c>
      <c r="N603" s="630">
        <v>650.51964305767706</v>
      </c>
    </row>
    <row r="604" spans="1:14" ht="14.4" customHeight="1" x14ac:dyDescent="0.3">
      <c r="A604" s="625" t="s">
        <v>535</v>
      </c>
      <c r="B604" s="626" t="s">
        <v>537</v>
      </c>
      <c r="C604" s="627" t="s">
        <v>555</v>
      </c>
      <c r="D604" s="628" t="s">
        <v>556</v>
      </c>
      <c r="E604" s="627" t="s">
        <v>538</v>
      </c>
      <c r="F604" s="628" t="s">
        <v>539</v>
      </c>
      <c r="G604" s="627" t="s">
        <v>639</v>
      </c>
      <c r="H604" s="627" t="s">
        <v>2230</v>
      </c>
      <c r="I604" s="627" t="s">
        <v>1029</v>
      </c>
      <c r="J604" s="627" t="s">
        <v>2231</v>
      </c>
      <c r="K604" s="627"/>
      <c r="L604" s="629">
        <v>124.49951916445499</v>
      </c>
      <c r="M604" s="629">
        <v>1</v>
      </c>
      <c r="N604" s="630">
        <v>124.49951916445499</v>
      </c>
    </row>
    <row r="605" spans="1:14" ht="14.4" customHeight="1" x14ac:dyDescent="0.3">
      <c r="A605" s="625" t="s">
        <v>535</v>
      </c>
      <c r="B605" s="626" t="s">
        <v>537</v>
      </c>
      <c r="C605" s="627" t="s">
        <v>555</v>
      </c>
      <c r="D605" s="628" t="s">
        <v>556</v>
      </c>
      <c r="E605" s="627" t="s">
        <v>538</v>
      </c>
      <c r="F605" s="628" t="s">
        <v>539</v>
      </c>
      <c r="G605" s="627" t="s">
        <v>639</v>
      </c>
      <c r="H605" s="627" t="s">
        <v>2232</v>
      </c>
      <c r="I605" s="627" t="s">
        <v>1029</v>
      </c>
      <c r="J605" s="627" t="s">
        <v>2233</v>
      </c>
      <c r="K605" s="627"/>
      <c r="L605" s="629">
        <v>123.15</v>
      </c>
      <c r="M605" s="629">
        <v>1</v>
      </c>
      <c r="N605" s="630">
        <v>123.15</v>
      </c>
    </row>
    <row r="606" spans="1:14" ht="14.4" customHeight="1" x14ac:dyDescent="0.3">
      <c r="A606" s="625" t="s">
        <v>535</v>
      </c>
      <c r="B606" s="626" t="s">
        <v>537</v>
      </c>
      <c r="C606" s="627" t="s">
        <v>555</v>
      </c>
      <c r="D606" s="628" t="s">
        <v>556</v>
      </c>
      <c r="E606" s="627" t="s">
        <v>538</v>
      </c>
      <c r="F606" s="628" t="s">
        <v>539</v>
      </c>
      <c r="G606" s="627" t="s">
        <v>639</v>
      </c>
      <c r="H606" s="627" t="s">
        <v>2234</v>
      </c>
      <c r="I606" s="627" t="s">
        <v>2235</v>
      </c>
      <c r="J606" s="627" t="s">
        <v>2236</v>
      </c>
      <c r="K606" s="627" t="s">
        <v>2237</v>
      </c>
      <c r="L606" s="629">
        <v>201.95803341798799</v>
      </c>
      <c r="M606" s="629">
        <v>1</v>
      </c>
      <c r="N606" s="630">
        <v>201.95803341798799</v>
      </c>
    </row>
    <row r="607" spans="1:14" ht="14.4" customHeight="1" x14ac:dyDescent="0.3">
      <c r="A607" s="625" t="s">
        <v>535</v>
      </c>
      <c r="B607" s="626" t="s">
        <v>537</v>
      </c>
      <c r="C607" s="627" t="s">
        <v>555</v>
      </c>
      <c r="D607" s="628" t="s">
        <v>556</v>
      </c>
      <c r="E607" s="627" t="s">
        <v>538</v>
      </c>
      <c r="F607" s="628" t="s">
        <v>539</v>
      </c>
      <c r="G607" s="627" t="s">
        <v>639</v>
      </c>
      <c r="H607" s="627" t="s">
        <v>1362</v>
      </c>
      <c r="I607" s="627" t="s">
        <v>1362</v>
      </c>
      <c r="J607" s="627" t="s">
        <v>1363</v>
      </c>
      <c r="K607" s="627" t="s">
        <v>1364</v>
      </c>
      <c r="L607" s="629">
        <v>1079.0999999999999</v>
      </c>
      <c r="M607" s="629">
        <v>12</v>
      </c>
      <c r="N607" s="630">
        <v>12949.199999999999</v>
      </c>
    </row>
    <row r="608" spans="1:14" ht="14.4" customHeight="1" x14ac:dyDescent="0.3">
      <c r="A608" s="625" t="s">
        <v>535</v>
      </c>
      <c r="B608" s="626" t="s">
        <v>537</v>
      </c>
      <c r="C608" s="627" t="s">
        <v>555</v>
      </c>
      <c r="D608" s="628" t="s">
        <v>556</v>
      </c>
      <c r="E608" s="627" t="s">
        <v>538</v>
      </c>
      <c r="F608" s="628" t="s">
        <v>539</v>
      </c>
      <c r="G608" s="627" t="s">
        <v>639</v>
      </c>
      <c r="H608" s="627" t="s">
        <v>2238</v>
      </c>
      <c r="I608" s="627" t="s">
        <v>2239</v>
      </c>
      <c r="J608" s="627" t="s">
        <v>2240</v>
      </c>
      <c r="K608" s="627" t="s">
        <v>2241</v>
      </c>
      <c r="L608" s="629">
        <v>31.95</v>
      </c>
      <c r="M608" s="629">
        <v>1</v>
      </c>
      <c r="N608" s="630">
        <v>31.95</v>
      </c>
    </row>
    <row r="609" spans="1:14" ht="14.4" customHeight="1" x14ac:dyDescent="0.3">
      <c r="A609" s="625" t="s">
        <v>535</v>
      </c>
      <c r="B609" s="626" t="s">
        <v>537</v>
      </c>
      <c r="C609" s="627" t="s">
        <v>555</v>
      </c>
      <c r="D609" s="628" t="s">
        <v>556</v>
      </c>
      <c r="E609" s="627" t="s">
        <v>538</v>
      </c>
      <c r="F609" s="628" t="s">
        <v>539</v>
      </c>
      <c r="G609" s="627" t="s">
        <v>639</v>
      </c>
      <c r="H609" s="627" t="s">
        <v>1365</v>
      </c>
      <c r="I609" s="627" t="s">
        <v>1366</v>
      </c>
      <c r="J609" s="627" t="s">
        <v>1367</v>
      </c>
      <c r="K609" s="627" t="s">
        <v>1368</v>
      </c>
      <c r="L609" s="629">
        <v>117.73919328222222</v>
      </c>
      <c r="M609" s="629">
        <v>210</v>
      </c>
      <c r="N609" s="630">
        <v>24725.230589266666</v>
      </c>
    </row>
    <row r="610" spans="1:14" ht="14.4" customHeight="1" x14ac:dyDescent="0.3">
      <c r="A610" s="625" t="s">
        <v>535</v>
      </c>
      <c r="B610" s="626" t="s">
        <v>537</v>
      </c>
      <c r="C610" s="627" t="s">
        <v>555</v>
      </c>
      <c r="D610" s="628" t="s">
        <v>556</v>
      </c>
      <c r="E610" s="627" t="s">
        <v>538</v>
      </c>
      <c r="F610" s="628" t="s">
        <v>539</v>
      </c>
      <c r="G610" s="627" t="s">
        <v>639</v>
      </c>
      <c r="H610" s="627" t="s">
        <v>1380</v>
      </c>
      <c r="I610" s="627" t="s">
        <v>1381</v>
      </c>
      <c r="J610" s="627" t="s">
        <v>1382</v>
      </c>
      <c r="K610" s="627" t="s">
        <v>1383</v>
      </c>
      <c r="L610" s="629">
        <v>78.239999999999995</v>
      </c>
      <c r="M610" s="629">
        <v>1</v>
      </c>
      <c r="N610" s="630">
        <v>78.239999999999995</v>
      </c>
    </row>
    <row r="611" spans="1:14" ht="14.4" customHeight="1" x14ac:dyDescent="0.3">
      <c r="A611" s="625" t="s">
        <v>535</v>
      </c>
      <c r="B611" s="626" t="s">
        <v>537</v>
      </c>
      <c r="C611" s="627" t="s">
        <v>555</v>
      </c>
      <c r="D611" s="628" t="s">
        <v>556</v>
      </c>
      <c r="E611" s="627" t="s">
        <v>538</v>
      </c>
      <c r="F611" s="628" t="s">
        <v>539</v>
      </c>
      <c r="G611" s="627" t="s">
        <v>639</v>
      </c>
      <c r="H611" s="627" t="s">
        <v>2242</v>
      </c>
      <c r="I611" s="627" t="s">
        <v>2243</v>
      </c>
      <c r="J611" s="627" t="s">
        <v>2244</v>
      </c>
      <c r="K611" s="627" t="s">
        <v>2245</v>
      </c>
      <c r="L611" s="629">
        <v>63.61</v>
      </c>
      <c r="M611" s="629">
        <v>1</v>
      </c>
      <c r="N611" s="630">
        <v>63.61</v>
      </c>
    </row>
    <row r="612" spans="1:14" ht="14.4" customHeight="1" x14ac:dyDescent="0.3">
      <c r="A612" s="625" t="s">
        <v>535</v>
      </c>
      <c r="B612" s="626" t="s">
        <v>537</v>
      </c>
      <c r="C612" s="627" t="s">
        <v>555</v>
      </c>
      <c r="D612" s="628" t="s">
        <v>556</v>
      </c>
      <c r="E612" s="627" t="s">
        <v>538</v>
      </c>
      <c r="F612" s="628" t="s">
        <v>539</v>
      </c>
      <c r="G612" s="627" t="s">
        <v>639</v>
      </c>
      <c r="H612" s="627" t="s">
        <v>2246</v>
      </c>
      <c r="I612" s="627" t="s">
        <v>2247</v>
      </c>
      <c r="J612" s="627" t="s">
        <v>2248</v>
      </c>
      <c r="K612" s="627" t="s">
        <v>2249</v>
      </c>
      <c r="L612" s="629">
        <v>73.129999999999896</v>
      </c>
      <c r="M612" s="629">
        <v>1</v>
      </c>
      <c r="N612" s="630">
        <v>73.129999999999896</v>
      </c>
    </row>
    <row r="613" spans="1:14" ht="14.4" customHeight="1" x14ac:dyDescent="0.3">
      <c r="A613" s="625" t="s">
        <v>535</v>
      </c>
      <c r="B613" s="626" t="s">
        <v>537</v>
      </c>
      <c r="C613" s="627" t="s">
        <v>555</v>
      </c>
      <c r="D613" s="628" t="s">
        <v>556</v>
      </c>
      <c r="E613" s="627" t="s">
        <v>538</v>
      </c>
      <c r="F613" s="628" t="s">
        <v>539</v>
      </c>
      <c r="G613" s="627" t="s">
        <v>639</v>
      </c>
      <c r="H613" s="627" t="s">
        <v>1388</v>
      </c>
      <c r="I613" s="627" t="s">
        <v>1389</v>
      </c>
      <c r="J613" s="627" t="s">
        <v>1390</v>
      </c>
      <c r="K613" s="627" t="s">
        <v>1387</v>
      </c>
      <c r="L613" s="629">
        <v>38.94</v>
      </c>
      <c r="M613" s="629">
        <v>13</v>
      </c>
      <c r="N613" s="630">
        <v>506.21999999999997</v>
      </c>
    </row>
    <row r="614" spans="1:14" ht="14.4" customHeight="1" x14ac:dyDescent="0.3">
      <c r="A614" s="625" t="s">
        <v>535</v>
      </c>
      <c r="B614" s="626" t="s">
        <v>537</v>
      </c>
      <c r="C614" s="627" t="s">
        <v>555</v>
      </c>
      <c r="D614" s="628" t="s">
        <v>556</v>
      </c>
      <c r="E614" s="627" t="s">
        <v>538</v>
      </c>
      <c r="F614" s="628" t="s">
        <v>539</v>
      </c>
      <c r="G614" s="627" t="s">
        <v>639</v>
      </c>
      <c r="H614" s="627" t="s">
        <v>1397</v>
      </c>
      <c r="I614" s="627" t="s">
        <v>1397</v>
      </c>
      <c r="J614" s="627" t="s">
        <v>1398</v>
      </c>
      <c r="K614" s="627" t="s">
        <v>1399</v>
      </c>
      <c r="L614" s="629">
        <v>78.22</v>
      </c>
      <c r="M614" s="629">
        <v>1</v>
      </c>
      <c r="N614" s="630">
        <v>78.22</v>
      </c>
    </row>
    <row r="615" spans="1:14" ht="14.4" customHeight="1" x14ac:dyDescent="0.3">
      <c r="A615" s="625" t="s">
        <v>535</v>
      </c>
      <c r="B615" s="626" t="s">
        <v>537</v>
      </c>
      <c r="C615" s="627" t="s">
        <v>555</v>
      </c>
      <c r="D615" s="628" t="s">
        <v>556</v>
      </c>
      <c r="E615" s="627" t="s">
        <v>538</v>
      </c>
      <c r="F615" s="628" t="s">
        <v>539</v>
      </c>
      <c r="G615" s="627" t="s">
        <v>639</v>
      </c>
      <c r="H615" s="627" t="s">
        <v>2250</v>
      </c>
      <c r="I615" s="627" t="s">
        <v>1029</v>
      </c>
      <c r="J615" s="627" t="s">
        <v>2251</v>
      </c>
      <c r="K615" s="627"/>
      <c r="L615" s="629">
        <v>205.00255200000001</v>
      </c>
      <c r="M615" s="629">
        <v>1</v>
      </c>
      <c r="N615" s="630">
        <v>205.00255200000001</v>
      </c>
    </row>
    <row r="616" spans="1:14" ht="14.4" customHeight="1" x14ac:dyDescent="0.3">
      <c r="A616" s="625" t="s">
        <v>535</v>
      </c>
      <c r="B616" s="626" t="s">
        <v>537</v>
      </c>
      <c r="C616" s="627" t="s">
        <v>555</v>
      </c>
      <c r="D616" s="628" t="s">
        <v>556</v>
      </c>
      <c r="E616" s="627" t="s">
        <v>538</v>
      </c>
      <c r="F616" s="628" t="s">
        <v>539</v>
      </c>
      <c r="G616" s="627" t="s">
        <v>639</v>
      </c>
      <c r="H616" s="627" t="s">
        <v>2252</v>
      </c>
      <c r="I616" s="627" t="s">
        <v>2253</v>
      </c>
      <c r="J616" s="627" t="s">
        <v>2254</v>
      </c>
      <c r="K616" s="627" t="s">
        <v>2255</v>
      </c>
      <c r="L616" s="629">
        <v>124.030229480716</v>
      </c>
      <c r="M616" s="629">
        <v>1</v>
      </c>
      <c r="N616" s="630">
        <v>124.030229480716</v>
      </c>
    </row>
    <row r="617" spans="1:14" ht="14.4" customHeight="1" x14ac:dyDescent="0.3">
      <c r="A617" s="625" t="s">
        <v>535</v>
      </c>
      <c r="B617" s="626" t="s">
        <v>537</v>
      </c>
      <c r="C617" s="627" t="s">
        <v>555</v>
      </c>
      <c r="D617" s="628" t="s">
        <v>556</v>
      </c>
      <c r="E617" s="627" t="s">
        <v>538</v>
      </c>
      <c r="F617" s="628" t="s">
        <v>539</v>
      </c>
      <c r="G617" s="627" t="s">
        <v>639</v>
      </c>
      <c r="H617" s="627" t="s">
        <v>2256</v>
      </c>
      <c r="I617" s="627" t="s">
        <v>1029</v>
      </c>
      <c r="J617" s="627" t="s">
        <v>2257</v>
      </c>
      <c r="K617" s="627" t="s">
        <v>2258</v>
      </c>
      <c r="L617" s="629">
        <v>197.94</v>
      </c>
      <c r="M617" s="629">
        <v>2</v>
      </c>
      <c r="N617" s="630">
        <v>395.88</v>
      </c>
    </row>
    <row r="618" spans="1:14" ht="14.4" customHeight="1" x14ac:dyDescent="0.3">
      <c r="A618" s="625" t="s">
        <v>535</v>
      </c>
      <c r="B618" s="626" t="s">
        <v>537</v>
      </c>
      <c r="C618" s="627" t="s">
        <v>555</v>
      </c>
      <c r="D618" s="628" t="s">
        <v>556</v>
      </c>
      <c r="E618" s="627" t="s">
        <v>538</v>
      </c>
      <c r="F618" s="628" t="s">
        <v>539</v>
      </c>
      <c r="G618" s="627" t="s">
        <v>639</v>
      </c>
      <c r="H618" s="627" t="s">
        <v>2259</v>
      </c>
      <c r="I618" s="627" t="s">
        <v>1029</v>
      </c>
      <c r="J618" s="627" t="s">
        <v>2260</v>
      </c>
      <c r="K618" s="627" t="s">
        <v>2261</v>
      </c>
      <c r="L618" s="629">
        <v>171.46948156682032</v>
      </c>
      <c r="M618" s="629">
        <v>62</v>
      </c>
      <c r="N618" s="630">
        <v>10631.107857142861</v>
      </c>
    </row>
    <row r="619" spans="1:14" ht="14.4" customHeight="1" x14ac:dyDescent="0.3">
      <c r="A619" s="625" t="s">
        <v>535</v>
      </c>
      <c r="B619" s="626" t="s">
        <v>537</v>
      </c>
      <c r="C619" s="627" t="s">
        <v>555</v>
      </c>
      <c r="D619" s="628" t="s">
        <v>556</v>
      </c>
      <c r="E619" s="627" t="s">
        <v>538</v>
      </c>
      <c r="F619" s="628" t="s">
        <v>539</v>
      </c>
      <c r="G619" s="627" t="s">
        <v>639</v>
      </c>
      <c r="H619" s="627" t="s">
        <v>1404</v>
      </c>
      <c r="I619" s="627" t="s">
        <v>1405</v>
      </c>
      <c r="J619" s="627" t="s">
        <v>1406</v>
      </c>
      <c r="K619" s="627" t="s">
        <v>1407</v>
      </c>
      <c r="L619" s="629">
        <v>399.4803629221675</v>
      </c>
      <c r="M619" s="629">
        <v>100</v>
      </c>
      <c r="N619" s="630">
        <v>39948.036292216748</v>
      </c>
    </row>
    <row r="620" spans="1:14" ht="14.4" customHeight="1" x14ac:dyDescent="0.3">
      <c r="A620" s="625" t="s">
        <v>535</v>
      </c>
      <c r="B620" s="626" t="s">
        <v>537</v>
      </c>
      <c r="C620" s="627" t="s">
        <v>555</v>
      </c>
      <c r="D620" s="628" t="s">
        <v>556</v>
      </c>
      <c r="E620" s="627" t="s">
        <v>538</v>
      </c>
      <c r="F620" s="628" t="s">
        <v>539</v>
      </c>
      <c r="G620" s="627" t="s">
        <v>639</v>
      </c>
      <c r="H620" s="627" t="s">
        <v>1408</v>
      </c>
      <c r="I620" s="627" t="s">
        <v>1408</v>
      </c>
      <c r="J620" s="627" t="s">
        <v>1409</v>
      </c>
      <c r="K620" s="627" t="s">
        <v>1410</v>
      </c>
      <c r="L620" s="629">
        <v>48.875999767469636</v>
      </c>
      <c r="M620" s="629">
        <v>20</v>
      </c>
      <c r="N620" s="630">
        <v>977.51999534939273</v>
      </c>
    </row>
    <row r="621" spans="1:14" ht="14.4" customHeight="1" x14ac:dyDescent="0.3">
      <c r="A621" s="625" t="s">
        <v>535</v>
      </c>
      <c r="B621" s="626" t="s">
        <v>537</v>
      </c>
      <c r="C621" s="627" t="s">
        <v>555</v>
      </c>
      <c r="D621" s="628" t="s">
        <v>556</v>
      </c>
      <c r="E621" s="627" t="s">
        <v>538</v>
      </c>
      <c r="F621" s="628" t="s">
        <v>539</v>
      </c>
      <c r="G621" s="627" t="s">
        <v>639</v>
      </c>
      <c r="H621" s="627" t="s">
        <v>1411</v>
      </c>
      <c r="I621" s="627" t="s">
        <v>1412</v>
      </c>
      <c r="J621" s="627" t="s">
        <v>1413</v>
      </c>
      <c r="K621" s="627" t="s">
        <v>1414</v>
      </c>
      <c r="L621" s="629">
        <v>37.699984324069497</v>
      </c>
      <c r="M621" s="629">
        <v>2</v>
      </c>
      <c r="N621" s="630">
        <v>75.399968648138994</v>
      </c>
    </row>
    <row r="622" spans="1:14" ht="14.4" customHeight="1" x14ac:dyDescent="0.3">
      <c r="A622" s="625" t="s">
        <v>535</v>
      </c>
      <c r="B622" s="626" t="s">
        <v>537</v>
      </c>
      <c r="C622" s="627" t="s">
        <v>555</v>
      </c>
      <c r="D622" s="628" t="s">
        <v>556</v>
      </c>
      <c r="E622" s="627" t="s">
        <v>538</v>
      </c>
      <c r="F622" s="628" t="s">
        <v>539</v>
      </c>
      <c r="G622" s="627" t="s">
        <v>639</v>
      </c>
      <c r="H622" s="627" t="s">
        <v>2262</v>
      </c>
      <c r="I622" s="627" t="s">
        <v>2263</v>
      </c>
      <c r="J622" s="627" t="s">
        <v>2264</v>
      </c>
      <c r="K622" s="627" t="s">
        <v>2265</v>
      </c>
      <c r="L622" s="629">
        <v>8.58</v>
      </c>
      <c r="M622" s="629">
        <v>1</v>
      </c>
      <c r="N622" s="630">
        <v>8.58</v>
      </c>
    </row>
    <row r="623" spans="1:14" ht="14.4" customHeight="1" x14ac:dyDescent="0.3">
      <c r="A623" s="625" t="s">
        <v>535</v>
      </c>
      <c r="B623" s="626" t="s">
        <v>537</v>
      </c>
      <c r="C623" s="627" t="s">
        <v>555</v>
      </c>
      <c r="D623" s="628" t="s">
        <v>556</v>
      </c>
      <c r="E623" s="627" t="s">
        <v>538</v>
      </c>
      <c r="F623" s="628" t="s">
        <v>539</v>
      </c>
      <c r="G623" s="627" t="s">
        <v>639</v>
      </c>
      <c r="H623" s="627" t="s">
        <v>2266</v>
      </c>
      <c r="I623" s="627" t="s">
        <v>2267</v>
      </c>
      <c r="J623" s="627" t="s">
        <v>2268</v>
      </c>
      <c r="K623" s="627" t="s">
        <v>2269</v>
      </c>
      <c r="L623" s="629">
        <v>10.130000000000001</v>
      </c>
      <c r="M623" s="629">
        <v>1</v>
      </c>
      <c r="N623" s="630">
        <v>10.130000000000001</v>
      </c>
    </row>
    <row r="624" spans="1:14" ht="14.4" customHeight="1" x14ac:dyDescent="0.3">
      <c r="A624" s="625" t="s">
        <v>535</v>
      </c>
      <c r="B624" s="626" t="s">
        <v>537</v>
      </c>
      <c r="C624" s="627" t="s">
        <v>555</v>
      </c>
      <c r="D624" s="628" t="s">
        <v>556</v>
      </c>
      <c r="E624" s="627" t="s">
        <v>538</v>
      </c>
      <c r="F624" s="628" t="s">
        <v>539</v>
      </c>
      <c r="G624" s="627" t="s">
        <v>639</v>
      </c>
      <c r="H624" s="627" t="s">
        <v>1423</v>
      </c>
      <c r="I624" s="627" t="s">
        <v>1029</v>
      </c>
      <c r="J624" s="627" t="s">
        <v>1424</v>
      </c>
      <c r="K624" s="627" t="s">
        <v>1425</v>
      </c>
      <c r="L624" s="629">
        <v>365.95694444444445</v>
      </c>
      <c r="M624" s="629">
        <v>18</v>
      </c>
      <c r="N624" s="630">
        <v>6587.2250000000004</v>
      </c>
    </row>
    <row r="625" spans="1:14" ht="14.4" customHeight="1" x14ac:dyDescent="0.3">
      <c r="A625" s="625" t="s">
        <v>535</v>
      </c>
      <c r="B625" s="626" t="s">
        <v>537</v>
      </c>
      <c r="C625" s="627" t="s">
        <v>555</v>
      </c>
      <c r="D625" s="628" t="s">
        <v>556</v>
      </c>
      <c r="E625" s="627" t="s">
        <v>538</v>
      </c>
      <c r="F625" s="628" t="s">
        <v>539</v>
      </c>
      <c r="G625" s="627" t="s">
        <v>639</v>
      </c>
      <c r="H625" s="627" t="s">
        <v>2270</v>
      </c>
      <c r="I625" s="627" t="s">
        <v>2270</v>
      </c>
      <c r="J625" s="627" t="s">
        <v>2271</v>
      </c>
      <c r="K625" s="627" t="s">
        <v>2272</v>
      </c>
      <c r="L625" s="629">
        <v>92.720008088086104</v>
      </c>
      <c r="M625" s="629">
        <v>2</v>
      </c>
      <c r="N625" s="630">
        <v>185.44001617617221</v>
      </c>
    </row>
    <row r="626" spans="1:14" ht="14.4" customHeight="1" x14ac:dyDescent="0.3">
      <c r="A626" s="625" t="s">
        <v>535</v>
      </c>
      <c r="B626" s="626" t="s">
        <v>537</v>
      </c>
      <c r="C626" s="627" t="s">
        <v>555</v>
      </c>
      <c r="D626" s="628" t="s">
        <v>556</v>
      </c>
      <c r="E626" s="627" t="s">
        <v>538</v>
      </c>
      <c r="F626" s="628" t="s">
        <v>539</v>
      </c>
      <c r="G626" s="627" t="s">
        <v>639</v>
      </c>
      <c r="H626" s="627" t="s">
        <v>2273</v>
      </c>
      <c r="I626" s="627" t="s">
        <v>2274</v>
      </c>
      <c r="J626" s="627" t="s">
        <v>2275</v>
      </c>
      <c r="K626" s="627" t="s">
        <v>1387</v>
      </c>
      <c r="L626" s="629">
        <v>304.51</v>
      </c>
      <c r="M626" s="629">
        <v>6</v>
      </c>
      <c r="N626" s="630">
        <v>1827.06</v>
      </c>
    </row>
    <row r="627" spans="1:14" ht="14.4" customHeight="1" x14ac:dyDescent="0.3">
      <c r="A627" s="625" t="s">
        <v>535</v>
      </c>
      <c r="B627" s="626" t="s">
        <v>537</v>
      </c>
      <c r="C627" s="627" t="s">
        <v>555</v>
      </c>
      <c r="D627" s="628" t="s">
        <v>556</v>
      </c>
      <c r="E627" s="627" t="s">
        <v>538</v>
      </c>
      <c r="F627" s="628" t="s">
        <v>539</v>
      </c>
      <c r="G627" s="627" t="s">
        <v>639</v>
      </c>
      <c r="H627" s="627" t="s">
        <v>1440</v>
      </c>
      <c r="I627" s="627" t="s">
        <v>1441</v>
      </c>
      <c r="J627" s="627" t="s">
        <v>963</v>
      </c>
      <c r="K627" s="627" t="s">
        <v>1442</v>
      </c>
      <c r="L627" s="629">
        <v>133.90160806998915</v>
      </c>
      <c r="M627" s="629">
        <v>13</v>
      </c>
      <c r="N627" s="630">
        <v>1740.720904909859</v>
      </c>
    </row>
    <row r="628" spans="1:14" ht="14.4" customHeight="1" x14ac:dyDescent="0.3">
      <c r="A628" s="625" t="s">
        <v>535</v>
      </c>
      <c r="B628" s="626" t="s">
        <v>537</v>
      </c>
      <c r="C628" s="627" t="s">
        <v>555</v>
      </c>
      <c r="D628" s="628" t="s">
        <v>556</v>
      </c>
      <c r="E628" s="627" t="s">
        <v>538</v>
      </c>
      <c r="F628" s="628" t="s">
        <v>539</v>
      </c>
      <c r="G628" s="627" t="s">
        <v>639</v>
      </c>
      <c r="H628" s="627" t="s">
        <v>2276</v>
      </c>
      <c r="I628" s="627" t="s">
        <v>2276</v>
      </c>
      <c r="J628" s="627" t="s">
        <v>2277</v>
      </c>
      <c r="K628" s="627" t="s">
        <v>2278</v>
      </c>
      <c r="L628" s="629">
        <v>66.59</v>
      </c>
      <c r="M628" s="629">
        <v>1</v>
      </c>
      <c r="N628" s="630">
        <v>66.59</v>
      </c>
    </row>
    <row r="629" spans="1:14" ht="14.4" customHeight="1" x14ac:dyDescent="0.3">
      <c r="A629" s="625" t="s">
        <v>535</v>
      </c>
      <c r="B629" s="626" t="s">
        <v>537</v>
      </c>
      <c r="C629" s="627" t="s">
        <v>555</v>
      </c>
      <c r="D629" s="628" t="s">
        <v>556</v>
      </c>
      <c r="E629" s="627" t="s">
        <v>538</v>
      </c>
      <c r="F629" s="628" t="s">
        <v>539</v>
      </c>
      <c r="G629" s="627" t="s">
        <v>639</v>
      </c>
      <c r="H629" s="627" t="s">
        <v>2279</v>
      </c>
      <c r="I629" s="627" t="s">
        <v>2280</v>
      </c>
      <c r="J629" s="627" t="s">
        <v>2281</v>
      </c>
      <c r="K629" s="627" t="s">
        <v>2282</v>
      </c>
      <c r="L629" s="629">
        <v>109.23</v>
      </c>
      <c r="M629" s="629">
        <v>1</v>
      </c>
      <c r="N629" s="630">
        <v>109.23</v>
      </c>
    </row>
    <row r="630" spans="1:14" ht="14.4" customHeight="1" x14ac:dyDescent="0.3">
      <c r="A630" s="625" t="s">
        <v>535</v>
      </c>
      <c r="B630" s="626" t="s">
        <v>537</v>
      </c>
      <c r="C630" s="627" t="s">
        <v>555</v>
      </c>
      <c r="D630" s="628" t="s">
        <v>556</v>
      </c>
      <c r="E630" s="627" t="s">
        <v>538</v>
      </c>
      <c r="F630" s="628" t="s">
        <v>539</v>
      </c>
      <c r="G630" s="627" t="s">
        <v>639</v>
      </c>
      <c r="H630" s="627" t="s">
        <v>2283</v>
      </c>
      <c r="I630" s="627" t="s">
        <v>2284</v>
      </c>
      <c r="J630" s="627" t="s">
        <v>2285</v>
      </c>
      <c r="K630" s="627" t="s">
        <v>2286</v>
      </c>
      <c r="L630" s="629">
        <v>213.85547435416049</v>
      </c>
      <c r="M630" s="629">
        <v>25.4</v>
      </c>
      <c r="N630" s="630">
        <v>5431.9290485956762</v>
      </c>
    </row>
    <row r="631" spans="1:14" ht="14.4" customHeight="1" x14ac:dyDescent="0.3">
      <c r="A631" s="625" t="s">
        <v>535</v>
      </c>
      <c r="B631" s="626" t="s">
        <v>537</v>
      </c>
      <c r="C631" s="627" t="s">
        <v>555</v>
      </c>
      <c r="D631" s="628" t="s">
        <v>556</v>
      </c>
      <c r="E631" s="627" t="s">
        <v>538</v>
      </c>
      <c r="F631" s="628" t="s">
        <v>539</v>
      </c>
      <c r="G631" s="627" t="s">
        <v>639</v>
      </c>
      <c r="H631" s="627" t="s">
        <v>2287</v>
      </c>
      <c r="I631" s="627" t="s">
        <v>2288</v>
      </c>
      <c r="J631" s="627" t="s">
        <v>2289</v>
      </c>
      <c r="K631" s="627"/>
      <c r="L631" s="629">
        <v>603.51</v>
      </c>
      <c r="M631" s="629">
        <v>2</v>
      </c>
      <c r="N631" s="630">
        <v>1207.02</v>
      </c>
    </row>
    <row r="632" spans="1:14" ht="14.4" customHeight="1" x14ac:dyDescent="0.3">
      <c r="A632" s="625" t="s">
        <v>535</v>
      </c>
      <c r="B632" s="626" t="s">
        <v>537</v>
      </c>
      <c r="C632" s="627" t="s">
        <v>555</v>
      </c>
      <c r="D632" s="628" t="s">
        <v>556</v>
      </c>
      <c r="E632" s="627" t="s">
        <v>538</v>
      </c>
      <c r="F632" s="628" t="s">
        <v>539</v>
      </c>
      <c r="G632" s="627" t="s">
        <v>639</v>
      </c>
      <c r="H632" s="627" t="s">
        <v>2290</v>
      </c>
      <c r="I632" s="627" t="s">
        <v>2291</v>
      </c>
      <c r="J632" s="627" t="s">
        <v>2292</v>
      </c>
      <c r="K632" s="627" t="s">
        <v>2293</v>
      </c>
      <c r="L632" s="629">
        <v>747.88</v>
      </c>
      <c r="M632" s="629">
        <v>2</v>
      </c>
      <c r="N632" s="630">
        <v>1495.76</v>
      </c>
    </row>
    <row r="633" spans="1:14" ht="14.4" customHeight="1" x14ac:dyDescent="0.3">
      <c r="A633" s="625" t="s">
        <v>535</v>
      </c>
      <c r="B633" s="626" t="s">
        <v>537</v>
      </c>
      <c r="C633" s="627" t="s">
        <v>555</v>
      </c>
      <c r="D633" s="628" t="s">
        <v>556</v>
      </c>
      <c r="E633" s="627" t="s">
        <v>538</v>
      </c>
      <c r="F633" s="628" t="s">
        <v>539</v>
      </c>
      <c r="G633" s="627" t="s">
        <v>639</v>
      </c>
      <c r="H633" s="627" t="s">
        <v>2294</v>
      </c>
      <c r="I633" s="627" t="s">
        <v>2295</v>
      </c>
      <c r="J633" s="627" t="s">
        <v>2296</v>
      </c>
      <c r="K633" s="627" t="s">
        <v>2297</v>
      </c>
      <c r="L633" s="629">
        <v>158.18</v>
      </c>
      <c r="M633" s="629">
        <v>1</v>
      </c>
      <c r="N633" s="630">
        <v>158.18</v>
      </c>
    </row>
    <row r="634" spans="1:14" ht="14.4" customHeight="1" x14ac:dyDescent="0.3">
      <c r="A634" s="625" t="s">
        <v>535</v>
      </c>
      <c r="B634" s="626" t="s">
        <v>537</v>
      </c>
      <c r="C634" s="627" t="s">
        <v>555</v>
      </c>
      <c r="D634" s="628" t="s">
        <v>556</v>
      </c>
      <c r="E634" s="627" t="s">
        <v>538</v>
      </c>
      <c r="F634" s="628" t="s">
        <v>539</v>
      </c>
      <c r="G634" s="627" t="s">
        <v>639</v>
      </c>
      <c r="H634" s="627" t="s">
        <v>1446</v>
      </c>
      <c r="I634" s="627" t="s">
        <v>1447</v>
      </c>
      <c r="J634" s="627" t="s">
        <v>1448</v>
      </c>
      <c r="K634" s="627" t="s">
        <v>1449</v>
      </c>
      <c r="L634" s="629">
        <v>85.537114218024939</v>
      </c>
      <c r="M634" s="629">
        <v>14</v>
      </c>
      <c r="N634" s="630">
        <v>1197.5195990523491</v>
      </c>
    </row>
    <row r="635" spans="1:14" ht="14.4" customHeight="1" x14ac:dyDescent="0.3">
      <c r="A635" s="625" t="s">
        <v>535</v>
      </c>
      <c r="B635" s="626" t="s">
        <v>537</v>
      </c>
      <c r="C635" s="627" t="s">
        <v>555</v>
      </c>
      <c r="D635" s="628" t="s">
        <v>556</v>
      </c>
      <c r="E635" s="627" t="s">
        <v>538</v>
      </c>
      <c r="F635" s="628" t="s">
        <v>539</v>
      </c>
      <c r="G635" s="627" t="s">
        <v>639</v>
      </c>
      <c r="H635" s="627" t="s">
        <v>2298</v>
      </c>
      <c r="I635" s="627" t="s">
        <v>2299</v>
      </c>
      <c r="J635" s="627" t="s">
        <v>2300</v>
      </c>
      <c r="K635" s="627" t="s">
        <v>2301</v>
      </c>
      <c r="L635" s="629">
        <v>69.91</v>
      </c>
      <c r="M635" s="629">
        <v>1</v>
      </c>
      <c r="N635" s="630">
        <v>69.91</v>
      </c>
    </row>
    <row r="636" spans="1:14" ht="14.4" customHeight="1" x14ac:dyDescent="0.3">
      <c r="A636" s="625" t="s">
        <v>535</v>
      </c>
      <c r="B636" s="626" t="s">
        <v>537</v>
      </c>
      <c r="C636" s="627" t="s">
        <v>555</v>
      </c>
      <c r="D636" s="628" t="s">
        <v>556</v>
      </c>
      <c r="E636" s="627" t="s">
        <v>538</v>
      </c>
      <c r="F636" s="628" t="s">
        <v>539</v>
      </c>
      <c r="G636" s="627" t="s">
        <v>639</v>
      </c>
      <c r="H636" s="627" t="s">
        <v>2302</v>
      </c>
      <c r="I636" s="627" t="s">
        <v>2303</v>
      </c>
      <c r="J636" s="627" t="s">
        <v>2304</v>
      </c>
      <c r="K636" s="627" t="s">
        <v>2305</v>
      </c>
      <c r="L636" s="629">
        <v>292.08000000000004</v>
      </c>
      <c r="M636" s="629">
        <v>1</v>
      </c>
      <c r="N636" s="630">
        <v>292.08000000000004</v>
      </c>
    </row>
    <row r="637" spans="1:14" ht="14.4" customHeight="1" x14ac:dyDescent="0.3">
      <c r="A637" s="625" t="s">
        <v>535</v>
      </c>
      <c r="B637" s="626" t="s">
        <v>537</v>
      </c>
      <c r="C637" s="627" t="s">
        <v>555</v>
      </c>
      <c r="D637" s="628" t="s">
        <v>556</v>
      </c>
      <c r="E637" s="627" t="s">
        <v>538</v>
      </c>
      <c r="F637" s="628" t="s">
        <v>539</v>
      </c>
      <c r="G637" s="627" t="s">
        <v>639</v>
      </c>
      <c r="H637" s="627" t="s">
        <v>1454</v>
      </c>
      <c r="I637" s="627" t="s">
        <v>1029</v>
      </c>
      <c r="J637" s="627" t="s">
        <v>1455</v>
      </c>
      <c r="K637" s="627" t="s">
        <v>1456</v>
      </c>
      <c r="L637" s="629">
        <v>34.848255947375669</v>
      </c>
      <c r="M637" s="629">
        <v>6</v>
      </c>
      <c r="N637" s="630">
        <v>209.089535684254</v>
      </c>
    </row>
    <row r="638" spans="1:14" ht="14.4" customHeight="1" x14ac:dyDescent="0.3">
      <c r="A638" s="625" t="s">
        <v>535</v>
      </c>
      <c r="B638" s="626" t="s">
        <v>537</v>
      </c>
      <c r="C638" s="627" t="s">
        <v>555</v>
      </c>
      <c r="D638" s="628" t="s">
        <v>556</v>
      </c>
      <c r="E638" s="627" t="s">
        <v>538</v>
      </c>
      <c r="F638" s="628" t="s">
        <v>539</v>
      </c>
      <c r="G638" s="627" t="s">
        <v>639</v>
      </c>
      <c r="H638" s="627" t="s">
        <v>1465</v>
      </c>
      <c r="I638" s="627" t="s">
        <v>1466</v>
      </c>
      <c r="J638" s="627" t="s">
        <v>1467</v>
      </c>
      <c r="K638" s="627" t="s">
        <v>1468</v>
      </c>
      <c r="L638" s="629">
        <v>56.43</v>
      </c>
      <c r="M638" s="629">
        <v>4</v>
      </c>
      <c r="N638" s="630">
        <v>225.72</v>
      </c>
    </row>
    <row r="639" spans="1:14" ht="14.4" customHeight="1" x14ac:dyDescent="0.3">
      <c r="A639" s="625" t="s">
        <v>535</v>
      </c>
      <c r="B639" s="626" t="s">
        <v>537</v>
      </c>
      <c r="C639" s="627" t="s">
        <v>555</v>
      </c>
      <c r="D639" s="628" t="s">
        <v>556</v>
      </c>
      <c r="E639" s="627" t="s">
        <v>538</v>
      </c>
      <c r="F639" s="628" t="s">
        <v>539</v>
      </c>
      <c r="G639" s="627" t="s">
        <v>639</v>
      </c>
      <c r="H639" s="627" t="s">
        <v>1999</v>
      </c>
      <c r="I639" s="627" t="s">
        <v>1029</v>
      </c>
      <c r="J639" s="627" t="s">
        <v>2000</v>
      </c>
      <c r="K639" s="627"/>
      <c r="L639" s="629">
        <v>57.38</v>
      </c>
      <c r="M639" s="629">
        <v>3</v>
      </c>
      <c r="N639" s="630">
        <v>172.14000000000001</v>
      </c>
    </row>
    <row r="640" spans="1:14" ht="14.4" customHeight="1" x14ac:dyDescent="0.3">
      <c r="A640" s="625" t="s">
        <v>535</v>
      </c>
      <c r="B640" s="626" t="s">
        <v>537</v>
      </c>
      <c r="C640" s="627" t="s">
        <v>555</v>
      </c>
      <c r="D640" s="628" t="s">
        <v>556</v>
      </c>
      <c r="E640" s="627" t="s">
        <v>538</v>
      </c>
      <c r="F640" s="628" t="s">
        <v>539</v>
      </c>
      <c r="G640" s="627" t="s">
        <v>639</v>
      </c>
      <c r="H640" s="627" t="s">
        <v>2306</v>
      </c>
      <c r="I640" s="627" t="s">
        <v>2307</v>
      </c>
      <c r="J640" s="627" t="s">
        <v>2308</v>
      </c>
      <c r="K640" s="627" t="s">
        <v>2309</v>
      </c>
      <c r="L640" s="629">
        <v>2841.4520917313134</v>
      </c>
      <c r="M640" s="629">
        <v>11</v>
      </c>
      <c r="N640" s="630">
        <v>31255.97300904445</v>
      </c>
    </row>
    <row r="641" spans="1:14" ht="14.4" customHeight="1" x14ac:dyDescent="0.3">
      <c r="A641" s="625" t="s">
        <v>535</v>
      </c>
      <c r="B641" s="626" t="s">
        <v>537</v>
      </c>
      <c r="C641" s="627" t="s">
        <v>555</v>
      </c>
      <c r="D641" s="628" t="s">
        <v>556</v>
      </c>
      <c r="E641" s="627" t="s">
        <v>538</v>
      </c>
      <c r="F641" s="628" t="s">
        <v>539</v>
      </c>
      <c r="G641" s="627" t="s">
        <v>639</v>
      </c>
      <c r="H641" s="627" t="s">
        <v>2310</v>
      </c>
      <c r="I641" s="627" t="s">
        <v>2311</v>
      </c>
      <c r="J641" s="627" t="s">
        <v>2312</v>
      </c>
      <c r="K641" s="627" t="s">
        <v>2313</v>
      </c>
      <c r="L641" s="629">
        <v>8448.3799999999992</v>
      </c>
      <c r="M641" s="629">
        <v>1</v>
      </c>
      <c r="N641" s="630">
        <v>8448.3799999999992</v>
      </c>
    </row>
    <row r="642" spans="1:14" ht="14.4" customHeight="1" x14ac:dyDescent="0.3">
      <c r="A642" s="625" t="s">
        <v>535</v>
      </c>
      <c r="B642" s="626" t="s">
        <v>537</v>
      </c>
      <c r="C642" s="627" t="s">
        <v>555</v>
      </c>
      <c r="D642" s="628" t="s">
        <v>556</v>
      </c>
      <c r="E642" s="627" t="s">
        <v>538</v>
      </c>
      <c r="F642" s="628" t="s">
        <v>539</v>
      </c>
      <c r="G642" s="627" t="s">
        <v>639</v>
      </c>
      <c r="H642" s="627" t="s">
        <v>2314</v>
      </c>
      <c r="I642" s="627" t="s">
        <v>2315</v>
      </c>
      <c r="J642" s="627" t="s">
        <v>2316</v>
      </c>
      <c r="K642" s="627" t="s">
        <v>2317</v>
      </c>
      <c r="L642" s="629">
        <v>3818</v>
      </c>
      <c r="M642" s="629">
        <v>2</v>
      </c>
      <c r="N642" s="630">
        <v>7636</v>
      </c>
    </row>
    <row r="643" spans="1:14" ht="14.4" customHeight="1" x14ac:dyDescent="0.3">
      <c r="A643" s="625" t="s">
        <v>535</v>
      </c>
      <c r="B643" s="626" t="s">
        <v>537</v>
      </c>
      <c r="C643" s="627" t="s">
        <v>555</v>
      </c>
      <c r="D643" s="628" t="s">
        <v>556</v>
      </c>
      <c r="E643" s="627" t="s">
        <v>538</v>
      </c>
      <c r="F643" s="628" t="s">
        <v>539</v>
      </c>
      <c r="G643" s="627" t="s">
        <v>639</v>
      </c>
      <c r="H643" s="627" t="s">
        <v>2318</v>
      </c>
      <c r="I643" s="627" t="s">
        <v>1029</v>
      </c>
      <c r="J643" s="627" t="s">
        <v>2319</v>
      </c>
      <c r="K643" s="627"/>
      <c r="L643" s="629">
        <v>167.56</v>
      </c>
      <c r="M643" s="629">
        <v>3</v>
      </c>
      <c r="N643" s="630">
        <v>502.68</v>
      </c>
    </row>
    <row r="644" spans="1:14" ht="14.4" customHeight="1" x14ac:dyDescent="0.3">
      <c r="A644" s="625" t="s">
        <v>535</v>
      </c>
      <c r="B644" s="626" t="s">
        <v>537</v>
      </c>
      <c r="C644" s="627" t="s">
        <v>555</v>
      </c>
      <c r="D644" s="628" t="s">
        <v>556</v>
      </c>
      <c r="E644" s="627" t="s">
        <v>538</v>
      </c>
      <c r="F644" s="628" t="s">
        <v>539</v>
      </c>
      <c r="G644" s="627" t="s">
        <v>639</v>
      </c>
      <c r="H644" s="627" t="s">
        <v>2320</v>
      </c>
      <c r="I644" s="627" t="s">
        <v>2320</v>
      </c>
      <c r="J644" s="627" t="s">
        <v>2321</v>
      </c>
      <c r="K644" s="627" t="s">
        <v>2322</v>
      </c>
      <c r="L644" s="629">
        <v>184.08763524150885</v>
      </c>
      <c r="M644" s="629">
        <v>22</v>
      </c>
      <c r="N644" s="630">
        <v>4049.9279753131946</v>
      </c>
    </row>
    <row r="645" spans="1:14" ht="14.4" customHeight="1" x14ac:dyDescent="0.3">
      <c r="A645" s="625" t="s">
        <v>535</v>
      </c>
      <c r="B645" s="626" t="s">
        <v>537</v>
      </c>
      <c r="C645" s="627" t="s">
        <v>555</v>
      </c>
      <c r="D645" s="628" t="s">
        <v>556</v>
      </c>
      <c r="E645" s="627" t="s">
        <v>538</v>
      </c>
      <c r="F645" s="628" t="s">
        <v>539</v>
      </c>
      <c r="G645" s="627" t="s">
        <v>639</v>
      </c>
      <c r="H645" s="627" t="s">
        <v>1475</v>
      </c>
      <c r="I645" s="627" t="s">
        <v>1029</v>
      </c>
      <c r="J645" s="627" t="s">
        <v>1476</v>
      </c>
      <c r="K645" s="627"/>
      <c r="L645" s="629">
        <v>73.892268618829178</v>
      </c>
      <c r="M645" s="629">
        <v>5</v>
      </c>
      <c r="N645" s="630">
        <v>369.46134309414589</v>
      </c>
    </row>
    <row r="646" spans="1:14" ht="14.4" customHeight="1" x14ac:dyDescent="0.3">
      <c r="A646" s="625" t="s">
        <v>535</v>
      </c>
      <c r="B646" s="626" t="s">
        <v>537</v>
      </c>
      <c r="C646" s="627" t="s">
        <v>555</v>
      </c>
      <c r="D646" s="628" t="s">
        <v>556</v>
      </c>
      <c r="E646" s="627" t="s">
        <v>538</v>
      </c>
      <c r="F646" s="628" t="s">
        <v>539</v>
      </c>
      <c r="G646" s="627" t="s">
        <v>639</v>
      </c>
      <c r="H646" s="627" t="s">
        <v>2323</v>
      </c>
      <c r="I646" s="627" t="s">
        <v>2324</v>
      </c>
      <c r="J646" s="627" t="s">
        <v>2325</v>
      </c>
      <c r="K646" s="627" t="s">
        <v>2309</v>
      </c>
      <c r="L646" s="629">
        <v>2965.2799839750787</v>
      </c>
      <c r="M646" s="629">
        <v>15</v>
      </c>
      <c r="N646" s="630">
        <v>44479.199759626179</v>
      </c>
    </row>
    <row r="647" spans="1:14" ht="14.4" customHeight="1" x14ac:dyDescent="0.3">
      <c r="A647" s="625" t="s">
        <v>535</v>
      </c>
      <c r="B647" s="626" t="s">
        <v>537</v>
      </c>
      <c r="C647" s="627" t="s">
        <v>555</v>
      </c>
      <c r="D647" s="628" t="s">
        <v>556</v>
      </c>
      <c r="E647" s="627" t="s">
        <v>538</v>
      </c>
      <c r="F647" s="628" t="s">
        <v>539</v>
      </c>
      <c r="G647" s="627" t="s">
        <v>639</v>
      </c>
      <c r="H647" s="627" t="s">
        <v>1477</v>
      </c>
      <c r="I647" s="627" t="s">
        <v>1478</v>
      </c>
      <c r="J647" s="627" t="s">
        <v>1479</v>
      </c>
      <c r="K647" s="627" t="s">
        <v>1480</v>
      </c>
      <c r="L647" s="629">
        <v>32.399966273544983</v>
      </c>
      <c r="M647" s="629">
        <v>5</v>
      </c>
      <c r="N647" s="630">
        <v>161.99983136772491</v>
      </c>
    </row>
    <row r="648" spans="1:14" ht="14.4" customHeight="1" x14ac:dyDescent="0.3">
      <c r="A648" s="625" t="s">
        <v>535</v>
      </c>
      <c r="B648" s="626" t="s">
        <v>537</v>
      </c>
      <c r="C648" s="627" t="s">
        <v>555</v>
      </c>
      <c r="D648" s="628" t="s">
        <v>556</v>
      </c>
      <c r="E648" s="627" t="s">
        <v>538</v>
      </c>
      <c r="F648" s="628" t="s">
        <v>539</v>
      </c>
      <c r="G648" s="627" t="s">
        <v>639</v>
      </c>
      <c r="H648" s="627" t="s">
        <v>2326</v>
      </c>
      <c r="I648" s="627" t="s">
        <v>1029</v>
      </c>
      <c r="J648" s="627" t="s">
        <v>2327</v>
      </c>
      <c r="K648" s="627" t="s">
        <v>2328</v>
      </c>
      <c r="L648" s="629">
        <v>146.78337676362398</v>
      </c>
      <c r="M648" s="629">
        <v>19</v>
      </c>
      <c r="N648" s="630">
        <v>2788.8841585088553</v>
      </c>
    </row>
    <row r="649" spans="1:14" ht="14.4" customHeight="1" x14ac:dyDescent="0.3">
      <c r="A649" s="625" t="s">
        <v>535</v>
      </c>
      <c r="B649" s="626" t="s">
        <v>537</v>
      </c>
      <c r="C649" s="627" t="s">
        <v>555</v>
      </c>
      <c r="D649" s="628" t="s">
        <v>556</v>
      </c>
      <c r="E649" s="627" t="s">
        <v>538</v>
      </c>
      <c r="F649" s="628" t="s">
        <v>539</v>
      </c>
      <c r="G649" s="627" t="s">
        <v>639</v>
      </c>
      <c r="H649" s="627" t="s">
        <v>2329</v>
      </c>
      <c r="I649" s="627" t="s">
        <v>2330</v>
      </c>
      <c r="J649" s="627" t="s">
        <v>2331</v>
      </c>
      <c r="K649" s="627" t="s">
        <v>2332</v>
      </c>
      <c r="L649" s="629">
        <v>672.02601762795632</v>
      </c>
      <c r="M649" s="629">
        <v>7</v>
      </c>
      <c r="N649" s="630">
        <v>4704.1821233956944</v>
      </c>
    </row>
    <row r="650" spans="1:14" ht="14.4" customHeight="1" x14ac:dyDescent="0.3">
      <c r="A650" s="625" t="s">
        <v>535</v>
      </c>
      <c r="B650" s="626" t="s">
        <v>537</v>
      </c>
      <c r="C650" s="627" t="s">
        <v>555</v>
      </c>
      <c r="D650" s="628" t="s">
        <v>556</v>
      </c>
      <c r="E650" s="627" t="s">
        <v>538</v>
      </c>
      <c r="F650" s="628" t="s">
        <v>539</v>
      </c>
      <c r="G650" s="627" t="s">
        <v>639</v>
      </c>
      <c r="H650" s="627" t="s">
        <v>2333</v>
      </c>
      <c r="I650" s="627" t="s">
        <v>1029</v>
      </c>
      <c r="J650" s="627" t="s">
        <v>2334</v>
      </c>
      <c r="K650" s="627"/>
      <c r="L650" s="629">
        <v>831.11790263751413</v>
      </c>
      <c r="M650" s="629">
        <v>10</v>
      </c>
      <c r="N650" s="630">
        <v>8311.1790263751409</v>
      </c>
    </row>
    <row r="651" spans="1:14" ht="14.4" customHeight="1" x14ac:dyDescent="0.3">
      <c r="A651" s="625" t="s">
        <v>535</v>
      </c>
      <c r="B651" s="626" t="s">
        <v>537</v>
      </c>
      <c r="C651" s="627" t="s">
        <v>555</v>
      </c>
      <c r="D651" s="628" t="s">
        <v>556</v>
      </c>
      <c r="E651" s="627" t="s">
        <v>538</v>
      </c>
      <c r="F651" s="628" t="s">
        <v>539</v>
      </c>
      <c r="G651" s="627" t="s">
        <v>639</v>
      </c>
      <c r="H651" s="627" t="s">
        <v>1481</v>
      </c>
      <c r="I651" s="627" t="s">
        <v>1029</v>
      </c>
      <c r="J651" s="627" t="s">
        <v>1482</v>
      </c>
      <c r="K651" s="627" t="s">
        <v>1483</v>
      </c>
      <c r="L651" s="629">
        <v>435.31</v>
      </c>
      <c r="M651" s="629">
        <v>4</v>
      </c>
      <c r="N651" s="630">
        <v>1741.24</v>
      </c>
    </row>
    <row r="652" spans="1:14" ht="14.4" customHeight="1" x14ac:dyDescent="0.3">
      <c r="A652" s="625" t="s">
        <v>535</v>
      </c>
      <c r="B652" s="626" t="s">
        <v>537</v>
      </c>
      <c r="C652" s="627" t="s">
        <v>555</v>
      </c>
      <c r="D652" s="628" t="s">
        <v>556</v>
      </c>
      <c r="E652" s="627" t="s">
        <v>538</v>
      </c>
      <c r="F652" s="628" t="s">
        <v>539</v>
      </c>
      <c r="G652" s="627" t="s">
        <v>639</v>
      </c>
      <c r="H652" s="627" t="s">
        <v>1484</v>
      </c>
      <c r="I652" s="627" t="s">
        <v>1029</v>
      </c>
      <c r="J652" s="627" t="s">
        <v>1485</v>
      </c>
      <c r="K652" s="627" t="s">
        <v>1486</v>
      </c>
      <c r="L652" s="629">
        <v>13.984433422909829</v>
      </c>
      <c r="M652" s="629">
        <v>2500</v>
      </c>
      <c r="N652" s="630">
        <v>34961.083557274571</v>
      </c>
    </row>
    <row r="653" spans="1:14" ht="14.4" customHeight="1" x14ac:dyDescent="0.3">
      <c r="A653" s="625" t="s">
        <v>535</v>
      </c>
      <c r="B653" s="626" t="s">
        <v>537</v>
      </c>
      <c r="C653" s="627" t="s">
        <v>555</v>
      </c>
      <c r="D653" s="628" t="s">
        <v>556</v>
      </c>
      <c r="E653" s="627" t="s">
        <v>538</v>
      </c>
      <c r="F653" s="628" t="s">
        <v>539</v>
      </c>
      <c r="G653" s="627" t="s">
        <v>639</v>
      </c>
      <c r="H653" s="627" t="s">
        <v>2335</v>
      </c>
      <c r="I653" s="627" t="s">
        <v>2336</v>
      </c>
      <c r="J653" s="627" t="s">
        <v>2337</v>
      </c>
      <c r="K653" s="627" t="s">
        <v>2338</v>
      </c>
      <c r="L653" s="629">
        <v>563.89999999999895</v>
      </c>
      <c r="M653" s="629">
        <v>1</v>
      </c>
      <c r="N653" s="630">
        <v>563.89999999999895</v>
      </c>
    </row>
    <row r="654" spans="1:14" ht="14.4" customHeight="1" x14ac:dyDescent="0.3">
      <c r="A654" s="625" t="s">
        <v>535</v>
      </c>
      <c r="B654" s="626" t="s">
        <v>537</v>
      </c>
      <c r="C654" s="627" t="s">
        <v>555</v>
      </c>
      <c r="D654" s="628" t="s">
        <v>556</v>
      </c>
      <c r="E654" s="627" t="s">
        <v>538</v>
      </c>
      <c r="F654" s="628" t="s">
        <v>539</v>
      </c>
      <c r="G654" s="627" t="s">
        <v>639</v>
      </c>
      <c r="H654" s="627" t="s">
        <v>2339</v>
      </c>
      <c r="I654" s="627" t="s">
        <v>2340</v>
      </c>
      <c r="J654" s="627" t="s">
        <v>2341</v>
      </c>
      <c r="K654" s="627" t="s">
        <v>2342</v>
      </c>
      <c r="L654" s="629">
        <v>76.040937099821136</v>
      </c>
      <c r="M654" s="629">
        <v>22</v>
      </c>
      <c r="N654" s="630">
        <v>1672.9006161960649</v>
      </c>
    </row>
    <row r="655" spans="1:14" ht="14.4" customHeight="1" x14ac:dyDescent="0.3">
      <c r="A655" s="625" t="s">
        <v>535</v>
      </c>
      <c r="B655" s="626" t="s">
        <v>537</v>
      </c>
      <c r="C655" s="627" t="s">
        <v>555</v>
      </c>
      <c r="D655" s="628" t="s">
        <v>556</v>
      </c>
      <c r="E655" s="627" t="s">
        <v>538</v>
      </c>
      <c r="F655" s="628" t="s">
        <v>539</v>
      </c>
      <c r="G655" s="627" t="s">
        <v>639</v>
      </c>
      <c r="H655" s="627" t="s">
        <v>2343</v>
      </c>
      <c r="I655" s="627" t="s">
        <v>2344</v>
      </c>
      <c r="J655" s="627" t="s">
        <v>2345</v>
      </c>
      <c r="K655" s="627" t="s">
        <v>2346</v>
      </c>
      <c r="L655" s="629">
        <v>82.854969194604195</v>
      </c>
      <c r="M655" s="629">
        <v>2</v>
      </c>
      <c r="N655" s="630">
        <v>165.70993838920839</v>
      </c>
    </row>
    <row r="656" spans="1:14" ht="14.4" customHeight="1" x14ac:dyDescent="0.3">
      <c r="A656" s="625" t="s">
        <v>535</v>
      </c>
      <c r="B656" s="626" t="s">
        <v>537</v>
      </c>
      <c r="C656" s="627" t="s">
        <v>555</v>
      </c>
      <c r="D656" s="628" t="s">
        <v>556</v>
      </c>
      <c r="E656" s="627" t="s">
        <v>538</v>
      </c>
      <c r="F656" s="628" t="s">
        <v>539</v>
      </c>
      <c r="G656" s="627" t="s">
        <v>639</v>
      </c>
      <c r="H656" s="627" t="s">
        <v>2347</v>
      </c>
      <c r="I656" s="627" t="s">
        <v>2348</v>
      </c>
      <c r="J656" s="627" t="s">
        <v>2171</v>
      </c>
      <c r="K656" s="627" t="s">
        <v>2282</v>
      </c>
      <c r="L656" s="629">
        <v>84.77</v>
      </c>
      <c r="M656" s="629">
        <v>20</v>
      </c>
      <c r="N656" s="630">
        <v>1695.3999999999999</v>
      </c>
    </row>
    <row r="657" spans="1:14" ht="14.4" customHeight="1" x14ac:dyDescent="0.3">
      <c r="A657" s="625" t="s">
        <v>535</v>
      </c>
      <c r="B657" s="626" t="s">
        <v>537</v>
      </c>
      <c r="C657" s="627" t="s">
        <v>555</v>
      </c>
      <c r="D657" s="628" t="s">
        <v>556</v>
      </c>
      <c r="E657" s="627" t="s">
        <v>538</v>
      </c>
      <c r="F657" s="628" t="s">
        <v>539</v>
      </c>
      <c r="G657" s="627" t="s">
        <v>639</v>
      </c>
      <c r="H657" s="627" t="s">
        <v>2349</v>
      </c>
      <c r="I657" s="627" t="s">
        <v>2350</v>
      </c>
      <c r="J657" s="627" t="s">
        <v>2351</v>
      </c>
      <c r="K657" s="627" t="s">
        <v>2352</v>
      </c>
      <c r="L657" s="629">
        <v>82.730561027245912</v>
      </c>
      <c r="M657" s="629">
        <v>25</v>
      </c>
      <c r="N657" s="630">
        <v>2068.2640256811478</v>
      </c>
    </row>
    <row r="658" spans="1:14" ht="14.4" customHeight="1" x14ac:dyDescent="0.3">
      <c r="A658" s="625" t="s">
        <v>535</v>
      </c>
      <c r="B658" s="626" t="s">
        <v>537</v>
      </c>
      <c r="C658" s="627" t="s">
        <v>555</v>
      </c>
      <c r="D658" s="628" t="s">
        <v>556</v>
      </c>
      <c r="E658" s="627" t="s">
        <v>538</v>
      </c>
      <c r="F658" s="628" t="s">
        <v>539</v>
      </c>
      <c r="G658" s="627" t="s">
        <v>639</v>
      </c>
      <c r="H658" s="627" t="s">
        <v>2353</v>
      </c>
      <c r="I658" s="627" t="s">
        <v>2354</v>
      </c>
      <c r="J658" s="627" t="s">
        <v>2355</v>
      </c>
      <c r="K658" s="627" t="s">
        <v>2356</v>
      </c>
      <c r="L658" s="629">
        <v>4496.7299999999996</v>
      </c>
      <c r="M658" s="629">
        <v>1</v>
      </c>
      <c r="N658" s="630">
        <v>4496.7299999999996</v>
      </c>
    </row>
    <row r="659" spans="1:14" ht="14.4" customHeight="1" x14ac:dyDescent="0.3">
      <c r="A659" s="625" t="s">
        <v>535</v>
      </c>
      <c r="B659" s="626" t="s">
        <v>537</v>
      </c>
      <c r="C659" s="627" t="s">
        <v>555</v>
      </c>
      <c r="D659" s="628" t="s">
        <v>556</v>
      </c>
      <c r="E659" s="627" t="s">
        <v>538</v>
      </c>
      <c r="F659" s="628" t="s">
        <v>539</v>
      </c>
      <c r="G659" s="627" t="s">
        <v>639</v>
      </c>
      <c r="H659" s="627" t="s">
        <v>2357</v>
      </c>
      <c r="I659" s="627" t="s">
        <v>1029</v>
      </c>
      <c r="J659" s="627" t="s">
        <v>2358</v>
      </c>
      <c r="K659" s="627" t="s">
        <v>2359</v>
      </c>
      <c r="L659" s="629">
        <v>396.73145454545454</v>
      </c>
      <c r="M659" s="629">
        <v>110</v>
      </c>
      <c r="N659" s="630">
        <v>43640.46</v>
      </c>
    </row>
    <row r="660" spans="1:14" ht="14.4" customHeight="1" x14ac:dyDescent="0.3">
      <c r="A660" s="625" t="s">
        <v>535</v>
      </c>
      <c r="B660" s="626" t="s">
        <v>537</v>
      </c>
      <c r="C660" s="627" t="s">
        <v>555</v>
      </c>
      <c r="D660" s="628" t="s">
        <v>556</v>
      </c>
      <c r="E660" s="627" t="s">
        <v>538</v>
      </c>
      <c r="F660" s="628" t="s">
        <v>539</v>
      </c>
      <c r="G660" s="627" t="s">
        <v>639</v>
      </c>
      <c r="H660" s="627" t="s">
        <v>1487</v>
      </c>
      <c r="I660" s="627" t="s">
        <v>1488</v>
      </c>
      <c r="J660" s="627" t="s">
        <v>1489</v>
      </c>
      <c r="K660" s="627" t="s">
        <v>1490</v>
      </c>
      <c r="L660" s="629">
        <v>152.87945152670477</v>
      </c>
      <c r="M660" s="629">
        <v>8</v>
      </c>
      <c r="N660" s="630">
        <v>1223.0356122136382</v>
      </c>
    </row>
    <row r="661" spans="1:14" ht="14.4" customHeight="1" x14ac:dyDescent="0.3">
      <c r="A661" s="625" t="s">
        <v>535</v>
      </c>
      <c r="B661" s="626" t="s">
        <v>537</v>
      </c>
      <c r="C661" s="627" t="s">
        <v>555</v>
      </c>
      <c r="D661" s="628" t="s">
        <v>556</v>
      </c>
      <c r="E661" s="627" t="s">
        <v>538</v>
      </c>
      <c r="F661" s="628" t="s">
        <v>539</v>
      </c>
      <c r="G661" s="627" t="s">
        <v>639</v>
      </c>
      <c r="H661" s="627" t="s">
        <v>2360</v>
      </c>
      <c r="I661" s="627" t="s">
        <v>2361</v>
      </c>
      <c r="J661" s="627" t="s">
        <v>919</v>
      </c>
      <c r="K661" s="627" t="s">
        <v>2362</v>
      </c>
      <c r="L661" s="629">
        <v>183.9</v>
      </c>
      <c r="M661" s="629">
        <v>1</v>
      </c>
      <c r="N661" s="630">
        <v>183.9</v>
      </c>
    </row>
    <row r="662" spans="1:14" ht="14.4" customHeight="1" x14ac:dyDescent="0.3">
      <c r="A662" s="625" t="s">
        <v>535</v>
      </c>
      <c r="B662" s="626" t="s">
        <v>537</v>
      </c>
      <c r="C662" s="627" t="s">
        <v>555</v>
      </c>
      <c r="D662" s="628" t="s">
        <v>556</v>
      </c>
      <c r="E662" s="627" t="s">
        <v>538</v>
      </c>
      <c r="F662" s="628" t="s">
        <v>539</v>
      </c>
      <c r="G662" s="627" t="s">
        <v>639</v>
      </c>
      <c r="H662" s="627" t="s">
        <v>2363</v>
      </c>
      <c r="I662" s="627" t="s">
        <v>2364</v>
      </c>
      <c r="J662" s="627" t="s">
        <v>2345</v>
      </c>
      <c r="K662" s="627" t="s">
        <v>1468</v>
      </c>
      <c r="L662" s="629">
        <v>77.899486857080447</v>
      </c>
      <c r="M662" s="629">
        <v>2</v>
      </c>
      <c r="N662" s="630">
        <v>155.79897371416089</v>
      </c>
    </row>
    <row r="663" spans="1:14" ht="14.4" customHeight="1" x14ac:dyDescent="0.3">
      <c r="A663" s="625" t="s">
        <v>535</v>
      </c>
      <c r="B663" s="626" t="s">
        <v>537</v>
      </c>
      <c r="C663" s="627" t="s">
        <v>555</v>
      </c>
      <c r="D663" s="628" t="s">
        <v>556</v>
      </c>
      <c r="E663" s="627" t="s">
        <v>538</v>
      </c>
      <c r="F663" s="628" t="s">
        <v>539</v>
      </c>
      <c r="G663" s="627" t="s">
        <v>639</v>
      </c>
      <c r="H663" s="627" t="s">
        <v>2365</v>
      </c>
      <c r="I663" s="627" t="s">
        <v>2366</v>
      </c>
      <c r="J663" s="627" t="s">
        <v>2367</v>
      </c>
      <c r="K663" s="627" t="s">
        <v>2368</v>
      </c>
      <c r="L663" s="629">
        <v>90.970014989114404</v>
      </c>
      <c r="M663" s="629">
        <v>3</v>
      </c>
      <c r="N663" s="630">
        <v>272.9100449673432</v>
      </c>
    </row>
    <row r="664" spans="1:14" ht="14.4" customHeight="1" x14ac:dyDescent="0.3">
      <c r="A664" s="625" t="s">
        <v>535</v>
      </c>
      <c r="B664" s="626" t="s">
        <v>537</v>
      </c>
      <c r="C664" s="627" t="s">
        <v>555</v>
      </c>
      <c r="D664" s="628" t="s">
        <v>556</v>
      </c>
      <c r="E664" s="627" t="s">
        <v>538</v>
      </c>
      <c r="F664" s="628" t="s">
        <v>539</v>
      </c>
      <c r="G664" s="627" t="s">
        <v>639</v>
      </c>
      <c r="H664" s="627" t="s">
        <v>2369</v>
      </c>
      <c r="I664" s="627" t="s">
        <v>2370</v>
      </c>
      <c r="J664" s="627" t="s">
        <v>2371</v>
      </c>
      <c r="K664" s="627" t="s">
        <v>2372</v>
      </c>
      <c r="L664" s="629">
        <v>128.02000000000001</v>
      </c>
      <c r="M664" s="629">
        <v>2</v>
      </c>
      <c r="N664" s="630">
        <v>256.04000000000002</v>
      </c>
    </row>
    <row r="665" spans="1:14" ht="14.4" customHeight="1" x14ac:dyDescent="0.3">
      <c r="A665" s="625" t="s">
        <v>535</v>
      </c>
      <c r="B665" s="626" t="s">
        <v>537</v>
      </c>
      <c r="C665" s="627" t="s">
        <v>555</v>
      </c>
      <c r="D665" s="628" t="s">
        <v>556</v>
      </c>
      <c r="E665" s="627" t="s">
        <v>538</v>
      </c>
      <c r="F665" s="628" t="s">
        <v>539</v>
      </c>
      <c r="G665" s="627" t="s">
        <v>639</v>
      </c>
      <c r="H665" s="627" t="s">
        <v>2373</v>
      </c>
      <c r="I665" s="627" t="s">
        <v>2374</v>
      </c>
      <c r="J665" s="627" t="s">
        <v>2375</v>
      </c>
      <c r="K665" s="627" t="s">
        <v>1387</v>
      </c>
      <c r="L665" s="629">
        <v>18.64</v>
      </c>
      <c r="M665" s="629">
        <v>20</v>
      </c>
      <c r="N665" s="630">
        <v>372.8</v>
      </c>
    </row>
    <row r="666" spans="1:14" ht="14.4" customHeight="1" x14ac:dyDescent="0.3">
      <c r="A666" s="625" t="s">
        <v>535</v>
      </c>
      <c r="B666" s="626" t="s">
        <v>537</v>
      </c>
      <c r="C666" s="627" t="s">
        <v>555</v>
      </c>
      <c r="D666" s="628" t="s">
        <v>556</v>
      </c>
      <c r="E666" s="627" t="s">
        <v>538</v>
      </c>
      <c r="F666" s="628" t="s">
        <v>539</v>
      </c>
      <c r="G666" s="627" t="s">
        <v>639</v>
      </c>
      <c r="H666" s="627" t="s">
        <v>2376</v>
      </c>
      <c r="I666" s="627" t="s">
        <v>2377</v>
      </c>
      <c r="J666" s="627" t="s">
        <v>1232</v>
      </c>
      <c r="K666" s="627" t="s">
        <v>2378</v>
      </c>
      <c r="L666" s="629">
        <v>45.25</v>
      </c>
      <c r="M666" s="629">
        <v>1</v>
      </c>
      <c r="N666" s="630">
        <v>45.25</v>
      </c>
    </row>
    <row r="667" spans="1:14" ht="14.4" customHeight="1" x14ac:dyDescent="0.3">
      <c r="A667" s="625" t="s">
        <v>535</v>
      </c>
      <c r="B667" s="626" t="s">
        <v>537</v>
      </c>
      <c r="C667" s="627" t="s">
        <v>555</v>
      </c>
      <c r="D667" s="628" t="s">
        <v>556</v>
      </c>
      <c r="E667" s="627" t="s">
        <v>538</v>
      </c>
      <c r="F667" s="628" t="s">
        <v>539</v>
      </c>
      <c r="G667" s="627" t="s">
        <v>639</v>
      </c>
      <c r="H667" s="627" t="s">
        <v>2379</v>
      </c>
      <c r="I667" s="627" t="s">
        <v>2380</v>
      </c>
      <c r="J667" s="627" t="s">
        <v>2381</v>
      </c>
      <c r="K667" s="627" t="s">
        <v>2382</v>
      </c>
      <c r="L667" s="629">
        <v>144.9</v>
      </c>
      <c r="M667" s="629">
        <v>1</v>
      </c>
      <c r="N667" s="630">
        <v>144.9</v>
      </c>
    </row>
    <row r="668" spans="1:14" ht="14.4" customHeight="1" x14ac:dyDescent="0.3">
      <c r="A668" s="625" t="s">
        <v>535</v>
      </c>
      <c r="B668" s="626" t="s">
        <v>537</v>
      </c>
      <c r="C668" s="627" t="s">
        <v>555</v>
      </c>
      <c r="D668" s="628" t="s">
        <v>556</v>
      </c>
      <c r="E668" s="627" t="s">
        <v>538</v>
      </c>
      <c r="F668" s="628" t="s">
        <v>539</v>
      </c>
      <c r="G668" s="627" t="s">
        <v>639</v>
      </c>
      <c r="H668" s="627" t="s">
        <v>2383</v>
      </c>
      <c r="I668" s="627" t="s">
        <v>2383</v>
      </c>
      <c r="J668" s="627" t="s">
        <v>2384</v>
      </c>
      <c r="K668" s="627" t="s">
        <v>2385</v>
      </c>
      <c r="L668" s="629">
        <v>5275.45</v>
      </c>
      <c r="M668" s="629">
        <v>1</v>
      </c>
      <c r="N668" s="630">
        <v>5275.45</v>
      </c>
    </row>
    <row r="669" spans="1:14" ht="14.4" customHeight="1" x14ac:dyDescent="0.3">
      <c r="A669" s="625" t="s">
        <v>535</v>
      </c>
      <c r="B669" s="626" t="s">
        <v>537</v>
      </c>
      <c r="C669" s="627" t="s">
        <v>555</v>
      </c>
      <c r="D669" s="628" t="s">
        <v>556</v>
      </c>
      <c r="E669" s="627" t="s">
        <v>538</v>
      </c>
      <c r="F669" s="628" t="s">
        <v>539</v>
      </c>
      <c r="G669" s="627" t="s">
        <v>639</v>
      </c>
      <c r="H669" s="627" t="s">
        <v>2386</v>
      </c>
      <c r="I669" s="627" t="s">
        <v>2387</v>
      </c>
      <c r="J669" s="627" t="s">
        <v>2388</v>
      </c>
      <c r="K669" s="627" t="s">
        <v>2389</v>
      </c>
      <c r="L669" s="629">
        <v>790.35296289082748</v>
      </c>
      <c r="M669" s="629">
        <v>2</v>
      </c>
      <c r="N669" s="630">
        <v>1580.705925781655</v>
      </c>
    </row>
    <row r="670" spans="1:14" ht="14.4" customHeight="1" x14ac:dyDescent="0.3">
      <c r="A670" s="625" t="s">
        <v>535</v>
      </c>
      <c r="B670" s="626" t="s">
        <v>537</v>
      </c>
      <c r="C670" s="627" t="s">
        <v>555</v>
      </c>
      <c r="D670" s="628" t="s">
        <v>556</v>
      </c>
      <c r="E670" s="627" t="s">
        <v>538</v>
      </c>
      <c r="F670" s="628" t="s">
        <v>539</v>
      </c>
      <c r="G670" s="627" t="s">
        <v>639</v>
      </c>
      <c r="H670" s="627" t="s">
        <v>2390</v>
      </c>
      <c r="I670" s="627" t="s">
        <v>2391</v>
      </c>
      <c r="J670" s="627" t="s">
        <v>2392</v>
      </c>
      <c r="K670" s="627" t="s">
        <v>2393</v>
      </c>
      <c r="L670" s="629">
        <v>79.89</v>
      </c>
      <c r="M670" s="629">
        <v>3</v>
      </c>
      <c r="N670" s="630">
        <v>239.67000000000002</v>
      </c>
    </row>
    <row r="671" spans="1:14" ht="14.4" customHeight="1" x14ac:dyDescent="0.3">
      <c r="A671" s="625" t="s">
        <v>535</v>
      </c>
      <c r="B671" s="626" t="s">
        <v>537</v>
      </c>
      <c r="C671" s="627" t="s">
        <v>555</v>
      </c>
      <c r="D671" s="628" t="s">
        <v>556</v>
      </c>
      <c r="E671" s="627" t="s">
        <v>538</v>
      </c>
      <c r="F671" s="628" t="s">
        <v>539</v>
      </c>
      <c r="G671" s="627" t="s">
        <v>639</v>
      </c>
      <c r="H671" s="627" t="s">
        <v>2394</v>
      </c>
      <c r="I671" s="627" t="s">
        <v>2395</v>
      </c>
      <c r="J671" s="627" t="s">
        <v>2392</v>
      </c>
      <c r="K671" s="627" t="s">
        <v>2396</v>
      </c>
      <c r="L671" s="629">
        <v>269.04499999999996</v>
      </c>
      <c r="M671" s="629">
        <v>4</v>
      </c>
      <c r="N671" s="630">
        <v>1076.1799999999998</v>
      </c>
    </row>
    <row r="672" spans="1:14" ht="14.4" customHeight="1" x14ac:dyDescent="0.3">
      <c r="A672" s="625" t="s">
        <v>535</v>
      </c>
      <c r="B672" s="626" t="s">
        <v>537</v>
      </c>
      <c r="C672" s="627" t="s">
        <v>555</v>
      </c>
      <c r="D672" s="628" t="s">
        <v>556</v>
      </c>
      <c r="E672" s="627" t="s">
        <v>538</v>
      </c>
      <c r="F672" s="628" t="s">
        <v>539</v>
      </c>
      <c r="G672" s="627" t="s">
        <v>639</v>
      </c>
      <c r="H672" s="627" t="s">
        <v>2397</v>
      </c>
      <c r="I672" s="627" t="s">
        <v>2398</v>
      </c>
      <c r="J672" s="627" t="s">
        <v>2371</v>
      </c>
      <c r="K672" s="627" t="s">
        <v>2399</v>
      </c>
      <c r="L672" s="629">
        <v>210.32</v>
      </c>
      <c r="M672" s="629">
        <v>1</v>
      </c>
      <c r="N672" s="630">
        <v>210.32</v>
      </c>
    </row>
    <row r="673" spans="1:14" ht="14.4" customHeight="1" x14ac:dyDescent="0.3">
      <c r="A673" s="625" t="s">
        <v>535</v>
      </c>
      <c r="B673" s="626" t="s">
        <v>537</v>
      </c>
      <c r="C673" s="627" t="s">
        <v>555</v>
      </c>
      <c r="D673" s="628" t="s">
        <v>556</v>
      </c>
      <c r="E673" s="627" t="s">
        <v>538</v>
      </c>
      <c r="F673" s="628" t="s">
        <v>539</v>
      </c>
      <c r="G673" s="627" t="s">
        <v>639</v>
      </c>
      <c r="H673" s="627" t="s">
        <v>2400</v>
      </c>
      <c r="I673" s="627" t="s">
        <v>2401</v>
      </c>
      <c r="J673" s="627" t="s">
        <v>2402</v>
      </c>
      <c r="K673" s="627" t="s">
        <v>2403</v>
      </c>
      <c r="L673" s="629">
        <v>1003.0598237392981</v>
      </c>
      <c r="M673" s="629">
        <v>5</v>
      </c>
      <c r="N673" s="630">
        <v>5015.29911869649</v>
      </c>
    </row>
    <row r="674" spans="1:14" ht="14.4" customHeight="1" x14ac:dyDescent="0.3">
      <c r="A674" s="625" t="s">
        <v>535</v>
      </c>
      <c r="B674" s="626" t="s">
        <v>537</v>
      </c>
      <c r="C674" s="627" t="s">
        <v>555</v>
      </c>
      <c r="D674" s="628" t="s">
        <v>556</v>
      </c>
      <c r="E674" s="627" t="s">
        <v>538</v>
      </c>
      <c r="F674" s="628" t="s">
        <v>539</v>
      </c>
      <c r="G674" s="627" t="s">
        <v>639</v>
      </c>
      <c r="H674" s="627" t="s">
        <v>2404</v>
      </c>
      <c r="I674" s="627" t="s">
        <v>2404</v>
      </c>
      <c r="J674" s="627" t="s">
        <v>2405</v>
      </c>
      <c r="K674" s="627" t="s">
        <v>2406</v>
      </c>
      <c r="L674" s="629">
        <v>318.14999999999998</v>
      </c>
      <c r="M674" s="629">
        <v>1</v>
      </c>
      <c r="N674" s="630">
        <v>318.14999999999998</v>
      </c>
    </row>
    <row r="675" spans="1:14" ht="14.4" customHeight="1" x14ac:dyDescent="0.3">
      <c r="A675" s="625" t="s">
        <v>535</v>
      </c>
      <c r="B675" s="626" t="s">
        <v>537</v>
      </c>
      <c r="C675" s="627" t="s">
        <v>555</v>
      </c>
      <c r="D675" s="628" t="s">
        <v>556</v>
      </c>
      <c r="E675" s="627" t="s">
        <v>538</v>
      </c>
      <c r="F675" s="628" t="s">
        <v>539</v>
      </c>
      <c r="G675" s="627" t="s">
        <v>639</v>
      </c>
      <c r="H675" s="627" t="s">
        <v>2407</v>
      </c>
      <c r="I675" s="627" t="s">
        <v>2408</v>
      </c>
      <c r="J675" s="627" t="s">
        <v>2409</v>
      </c>
      <c r="K675" s="627" t="s">
        <v>2410</v>
      </c>
      <c r="L675" s="629">
        <v>482.9999803736473</v>
      </c>
      <c r="M675" s="629">
        <v>120</v>
      </c>
      <c r="N675" s="630">
        <v>57959.997644837676</v>
      </c>
    </row>
    <row r="676" spans="1:14" ht="14.4" customHeight="1" x14ac:dyDescent="0.3">
      <c r="A676" s="625" t="s">
        <v>535</v>
      </c>
      <c r="B676" s="626" t="s">
        <v>537</v>
      </c>
      <c r="C676" s="627" t="s">
        <v>555</v>
      </c>
      <c r="D676" s="628" t="s">
        <v>556</v>
      </c>
      <c r="E676" s="627" t="s">
        <v>538</v>
      </c>
      <c r="F676" s="628" t="s">
        <v>539</v>
      </c>
      <c r="G676" s="627" t="s">
        <v>639</v>
      </c>
      <c r="H676" s="627" t="s">
        <v>2411</v>
      </c>
      <c r="I676" s="627" t="s">
        <v>2412</v>
      </c>
      <c r="J676" s="627" t="s">
        <v>2413</v>
      </c>
      <c r="K676" s="627" t="s">
        <v>2414</v>
      </c>
      <c r="L676" s="629">
        <v>391.00057777075574</v>
      </c>
      <c r="M676" s="629">
        <v>56</v>
      </c>
      <c r="N676" s="630">
        <v>21896.032355162322</v>
      </c>
    </row>
    <row r="677" spans="1:14" ht="14.4" customHeight="1" x14ac:dyDescent="0.3">
      <c r="A677" s="625" t="s">
        <v>535</v>
      </c>
      <c r="B677" s="626" t="s">
        <v>537</v>
      </c>
      <c r="C677" s="627" t="s">
        <v>555</v>
      </c>
      <c r="D677" s="628" t="s">
        <v>556</v>
      </c>
      <c r="E677" s="627" t="s">
        <v>538</v>
      </c>
      <c r="F677" s="628" t="s">
        <v>539</v>
      </c>
      <c r="G677" s="627" t="s">
        <v>639</v>
      </c>
      <c r="H677" s="627" t="s">
        <v>2415</v>
      </c>
      <c r="I677" s="627" t="s">
        <v>2415</v>
      </c>
      <c r="J677" s="627" t="s">
        <v>2416</v>
      </c>
      <c r="K677" s="627" t="s">
        <v>2417</v>
      </c>
      <c r="L677" s="629">
        <v>4491.0108422430185</v>
      </c>
      <c r="M677" s="629">
        <v>5</v>
      </c>
      <c r="N677" s="630">
        <v>22455.054211215094</v>
      </c>
    </row>
    <row r="678" spans="1:14" ht="14.4" customHeight="1" x14ac:dyDescent="0.3">
      <c r="A678" s="625" t="s">
        <v>535</v>
      </c>
      <c r="B678" s="626" t="s">
        <v>537</v>
      </c>
      <c r="C678" s="627" t="s">
        <v>555</v>
      </c>
      <c r="D678" s="628" t="s">
        <v>556</v>
      </c>
      <c r="E678" s="627" t="s">
        <v>538</v>
      </c>
      <c r="F678" s="628" t="s">
        <v>539</v>
      </c>
      <c r="G678" s="627" t="s">
        <v>639</v>
      </c>
      <c r="H678" s="627" t="s">
        <v>2418</v>
      </c>
      <c r="I678" s="627" t="s">
        <v>2419</v>
      </c>
      <c r="J678" s="627" t="s">
        <v>2420</v>
      </c>
      <c r="K678" s="627" t="s">
        <v>2421</v>
      </c>
      <c r="L678" s="629">
        <v>56.66</v>
      </c>
      <c r="M678" s="629">
        <v>1</v>
      </c>
      <c r="N678" s="630">
        <v>56.66</v>
      </c>
    </row>
    <row r="679" spans="1:14" ht="14.4" customHeight="1" x14ac:dyDescent="0.3">
      <c r="A679" s="625" t="s">
        <v>535</v>
      </c>
      <c r="B679" s="626" t="s">
        <v>537</v>
      </c>
      <c r="C679" s="627" t="s">
        <v>555</v>
      </c>
      <c r="D679" s="628" t="s">
        <v>556</v>
      </c>
      <c r="E679" s="627" t="s">
        <v>538</v>
      </c>
      <c r="F679" s="628" t="s">
        <v>539</v>
      </c>
      <c r="G679" s="627" t="s">
        <v>639</v>
      </c>
      <c r="H679" s="627" t="s">
        <v>2422</v>
      </c>
      <c r="I679" s="627" t="s">
        <v>1029</v>
      </c>
      <c r="J679" s="627" t="s">
        <v>2423</v>
      </c>
      <c r="K679" s="627"/>
      <c r="L679" s="629">
        <v>9430.8900000000194</v>
      </c>
      <c r="M679" s="629">
        <v>1</v>
      </c>
      <c r="N679" s="630">
        <v>9430.8900000000194</v>
      </c>
    </row>
    <row r="680" spans="1:14" ht="14.4" customHeight="1" x14ac:dyDescent="0.3">
      <c r="A680" s="625" t="s">
        <v>535</v>
      </c>
      <c r="B680" s="626" t="s">
        <v>537</v>
      </c>
      <c r="C680" s="627" t="s">
        <v>555</v>
      </c>
      <c r="D680" s="628" t="s">
        <v>556</v>
      </c>
      <c r="E680" s="627" t="s">
        <v>538</v>
      </c>
      <c r="F680" s="628" t="s">
        <v>539</v>
      </c>
      <c r="G680" s="627" t="s">
        <v>1511</v>
      </c>
      <c r="H680" s="627" t="s">
        <v>1512</v>
      </c>
      <c r="I680" s="627" t="s">
        <v>1512</v>
      </c>
      <c r="J680" s="627" t="s">
        <v>1513</v>
      </c>
      <c r="K680" s="627" t="s">
        <v>1514</v>
      </c>
      <c r="L680" s="629">
        <v>77.63</v>
      </c>
      <c r="M680" s="629">
        <v>1</v>
      </c>
      <c r="N680" s="630">
        <v>77.63</v>
      </c>
    </row>
    <row r="681" spans="1:14" ht="14.4" customHeight="1" x14ac:dyDescent="0.3">
      <c r="A681" s="625" t="s">
        <v>535</v>
      </c>
      <c r="B681" s="626" t="s">
        <v>537</v>
      </c>
      <c r="C681" s="627" t="s">
        <v>555</v>
      </c>
      <c r="D681" s="628" t="s">
        <v>556</v>
      </c>
      <c r="E681" s="627" t="s">
        <v>538</v>
      </c>
      <c r="F681" s="628" t="s">
        <v>539</v>
      </c>
      <c r="G681" s="627" t="s">
        <v>1511</v>
      </c>
      <c r="H681" s="627" t="s">
        <v>1515</v>
      </c>
      <c r="I681" s="627" t="s">
        <v>1515</v>
      </c>
      <c r="J681" s="627" t="s">
        <v>1516</v>
      </c>
      <c r="K681" s="627" t="s">
        <v>1517</v>
      </c>
      <c r="L681" s="629">
        <v>83.279999999999902</v>
      </c>
      <c r="M681" s="629">
        <v>2</v>
      </c>
      <c r="N681" s="630">
        <v>166.5599999999998</v>
      </c>
    </row>
    <row r="682" spans="1:14" ht="14.4" customHeight="1" x14ac:dyDescent="0.3">
      <c r="A682" s="625" t="s">
        <v>535</v>
      </c>
      <c r="B682" s="626" t="s">
        <v>537</v>
      </c>
      <c r="C682" s="627" t="s">
        <v>555</v>
      </c>
      <c r="D682" s="628" t="s">
        <v>556</v>
      </c>
      <c r="E682" s="627" t="s">
        <v>538</v>
      </c>
      <c r="F682" s="628" t="s">
        <v>539</v>
      </c>
      <c r="G682" s="627" t="s">
        <v>1511</v>
      </c>
      <c r="H682" s="627" t="s">
        <v>2424</v>
      </c>
      <c r="I682" s="627" t="s">
        <v>2425</v>
      </c>
      <c r="J682" s="627" t="s">
        <v>1610</v>
      </c>
      <c r="K682" s="627" t="s">
        <v>2426</v>
      </c>
      <c r="L682" s="629">
        <v>273.12905333087798</v>
      </c>
      <c r="M682" s="629">
        <v>1</v>
      </c>
      <c r="N682" s="630">
        <v>273.12905333087798</v>
      </c>
    </row>
    <row r="683" spans="1:14" ht="14.4" customHeight="1" x14ac:dyDescent="0.3">
      <c r="A683" s="625" t="s">
        <v>535</v>
      </c>
      <c r="B683" s="626" t="s">
        <v>537</v>
      </c>
      <c r="C683" s="627" t="s">
        <v>555</v>
      </c>
      <c r="D683" s="628" t="s">
        <v>556</v>
      </c>
      <c r="E683" s="627" t="s">
        <v>538</v>
      </c>
      <c r="F683" s="628" t="s">
        <v>539</v>
      </c>
      <c r="G683" s="627" t="s">
        <v>1511</v>
      </c>
      <c r="H683" s="627" t="s">
        <v>1522</v>
      </c>
      <c r="I683" s="627" t="s">
        <v>1523</v>
      </c>
      <c r="J683" s="627" t="s">
        <v>1524</v>
      </c>
      <c r="K683" s="627" t="s">
        <v>1525</v>
      </c>
      <c r="L683" s="629">
        <v>47.24</v>
      </c>
      <c r="M683" s="629">
        <v>1</v>
      </c>
      <c r="N683" s="630">
        <v>47.24</v>
      </c>
    </row>
    <row r="684" spans="1:14" ht="14.4" customHeight="1" x14ac:dyDescent="0.3">
      <c r="A684" s="625" t="s">
        <v>535</v>
      </c>
      <c r="B684" s="626" t="s">
        <v>537</v>
      </c>
      <c r="C684" s="627" t="s">
        <v>555</v>
      </c>
      <c r="D684" s="628" t="s">
        <v>556</v>
      </c>
      <c r="E684" s="627" t="s">
        <v>538</v>
      </c>
      <c r="F684" s="628" t="s">
        <v>539</v>
      </c>
      <c r="G684" s="627" t="s">
        <v>1511</v>
      </c>
      <c r="H684" s="627" t="s">
        <v>1526</v>
      </c>
      <c r="I684" s="627" t="s">
        <v>1527</v>
      </c>
      <c r="J684" s="627" t="s">
        <v>1524</v>
      </c>
      <c r="K684" s="627" t="s">
        <v>1528</v>
      </c>
      <c r="L684" s="629">
        <v>94.479980357269</v>
      </c>
      <c r="M684" s="629">
        <v>2</v>
      </c>
      <c r="N684" s="630">
        <v>188.959960714538</v>
      </c>
    </row>
    <row r="685" spans="1:14" ht="14.4" customHeight="1" x14ac:dyDescent="0.3">
      <c r="A685" s="625" t="s">
        <v>535</v>
      </c>
      <c r="B685" s="626" t="s">
        <v>537</v>
      </c>
      <c r="C685" s="627" t="s">
        <v>555</v>
      </c>
      <c r="D685" s="628" t="s">
        <v>556</v>
      </c>
      <c r="E685" s="627" t="s">
        <v>538</v>
      </c>
      <c r="F685" s="628" t="s">
        <v>539</v>
      </c>
      <c r="G685" s="627" t="s">
        <v>1511</v>
      </c>
      <c r="H685" s="627" t="s">
        <v>1552</v>
      </c>
      <c r="I685" s="627" t="s">
        <v>1553</v>
      </c>
      <c r="J685" s="627" t="s">
        <v>1554</v>
      </c>
      <c r="K685" s="627" t="s">
        <v>1555</v>
      </c>
      <c r="L685" s="629">
        <v>144.53003156163683</v>
      </c>
      <c r="M685" s="629">
        <v>49</v>
      </c>
      <c r="N685" s="630">
        <v>7081.9715465202044</v>
      </c>
    </row>
    <row r="686" spans="1:14" ht="14.4" customHeight="1" x14ac:dyDescent="0.3">
      <c r="A686" s="625" t="s">
        <v>535</v>
      </c>
      <c r="B686" s="626" t="s">
        <v>537</v>
      </c>
      <c r="C686" s="627" t="s">
        <v>555</v>
      </c>
      <c r="D686" s="628" t="s">
        <v>556</v>
      </c>
      <c r="E686" s="627" t="s">
        <v>538</v>
      </c>
      <c r="F686" s="628" t="s">
        <v>539</v>
      </c>
      <c r="G686" s="627" t="s">
        <v>1511</v>
      </c>
      <c r="H686" s="627" t="s">
        <v>1556</v>
      </c>
      <c r="I686" s="627" t="s">
        <v>1557</v>
      </c>
      <c r="J686" s="627" t="s">
        <v>1558</v>
      </c>
      <c r="K686" s="627" t="s">
        <v>1559</v>
      </c>
      <c r="L686" s="629">
        <v>1242.32</v>
      </c>
      <c r="M686" s="629">
        <v>1</v>
      </c>
      <c r="N686" s="630">
        <v>1242.32</v>
      </c>
    </row>
    <row r="687" spans="1:14" ht="14.4" customHeight="1" x14ac:dyDescent="0.3">
      <c r="A687" s="625" t="s">
        <v>535</v>
      </c>
      <c r="B687" s="626" t="s">
        <v>537</v>
      </c>
      <c r="C687" s="627" t="s">
        <v>555</v>
      </c>
      <c r="D687" s="628" t="s">
        <v>556</v>
      </c>
      <c r="E687" s="627" t="s">
        <v>538</v>
      </c>
      <c r="F687" s="628" t="s">
        <v>539</v>
      </c>
      <c r="G687" s="627" t="s">
        <v>1511</v>
      </c>
      <c r="H687" s="627" t="s">
        <v>2427</v>
      </c>
      <c r="I687" s="627" t="s">
        <v>2428</v>
      </c>
      <c r="J687" s="627" t="s">
        <v>2429</v>
      </c>
      <c r="K687" s="627" t="s">
        <v>2430</v>
      </c>
      <c r="L687" s="629">
        <v>379.5</v>
      </c>
      <c r="M687" s="629">
        <v>1</v>
      </c>
      <c r="N687" s="630">
        <v>379.5</v>
      </c>
    </row>
    <row r="688" spans="1:14" ht="14.4" customHeight="1" x14ac:dyDescent="0.3">
      <c r="A688" s="625" t="s">
        <v>535</v>
      </c>
      <c r="B688" s="626" t="s">
        <v>537</v>
      </c>
      <c r="C688" s="627" t="s">
        <v>555</v>
      </c>
      <c r="D688" s="628" t="s">
        <v>556</v>
      </c>
      <c r="E688" s="627" t="s">
        <v>538</v>
      </c>
      <c r="F688" s="628" t="s">
        <v>539</v>
      </c>
      <c r="G688" s="627" t="s">
        <v>1511</v>
      </c>
      <c r="H688" s="627" t="s">
        <v>2431</v>
      </c>
      <c r="I688" s="627" t="s">
        <v>2432</v>
      </c>
      <c r="J688" s="627" t="s">
        <v>2433</v>
      </c>
      <c r="K688" s="627" t="s">
        <v>2434</v>
      </c>
      <c r="L688" s="629">
        <v>64.73</v>
      </c>
      <c r="M688" s="629">
        <v>1</v>
      </c>
      <c r="N688" s="630">
        <v>64.73</v>
      </c>
    </row>
    <row r="689" spans="1:14" ht="14.4" customHeight="1" x14ac:dyDescent="0.3">
      <c r="A689" s="625" t="s">
        <v>535</v>
      </c>
      <c r="B689" s="626" t="s">
        <v>537</v>
      </c>
      <c r="C689" s="627" t="s">
        <v>555</v>
      </c>
      <c r="D689" s="628" t="s">
        <v>556</v>
      </c>
      <c r="E689" s="627" t="s">
        <v>538</v>
      </c>
      <c r="F689" s="628" t="s">
        <v>539</v>
      </c>
      <c r="G689" s="627" t="s">
        <v>1511</v>
      </c>
      <c r="H689" s="627" t="s">
        <v>2435</v>
      </c>
      <c r="I689" s="627" t="s">
        <v>2436</v>
      </c>
      <c r="J689" s="627" t="s">
        <v>2437</v>
      </c>
      <c r="K689" s="627" t="s">
        <v>1097</v>
      </c>
      <c r="L689" s="629">
        <v>209.28012532019366</v>
      </c>
      <c r="M689" s="629">
        <v>3</v>
      </c>
      <c r="N689" s="630">
        <v>627.84037596058101</v>
      </c>
    </row>
    <row r="690" spans="1:14" ht="14.4" customHeight="1" x14ac:dyDescent="0.3">
      <c r="A690" s="625" t="s">
        <v>535</v>
      </c>
      <c r="B690" s="626" t="s">
        <v>537</v>
      </c>
      <c r="C690" s="627" t="s">
        <v>555</v>
      </c>
      <c r="D690" s="628" t="s">
        <v>556</v>
      </c>
      <c r="E690" s="627" t="s">
        <v>538</v>
      </c>
      <c r="F690" s="628" t="s">
        <v>539</v>
      </c>
      <c r="G690" s="627" t="s">
        <v>1511</v>
      </c>
      <c r="H690" s="627" t="s">
        <v>1560</v>
      </c>
      <c r="I690" s="627" t="s">
        <v>1561</v>
      </c>
      <c r="J690" s="627" t="s">
        <v>1562</v>
      </c>
      <c r="K690" s="627" t="s">
        <v>1563</v>
      </c>
      <c r="L690" s="629">
        <v>492.19888678906148</v>
      </c>
      <c r="M690" s="629">
        <v>8</v>
      </c>
      <c r="N690" s="630">
        <v>3937.5910943124918</v>
      </c>
    </row>
    <row r="691" spans="1:14" ht="14.4" customHeight="1" x14ac:dyDescent="0.3">
      <c r="A691" s="625" t="s">
        <v>535</v>
      </c>
      <c r="B691" s="626" t="s">
        <v>537</v>
      </c>
      <c r="C691" s="627" t="s">
        <v>555</v>
      </c>
      <c r="D691" s="628" t="s">
        <v>556</v>
      </c>
      <c r="E691" s="627" t="s">
        <v>538</v>
      </c>
      <c r="F691" s="628" t="s">
        <v>539</v>
      </c>
      <c r="G691" s="627" t="s">
        <v>1511</v>
      </c>
      <c r="H691" s="627" t="s">
        <v>2438</v>
      </c>
      <c r="I691" s="627" t="s">
        <v>2439</v>
      </c>
      <c r="J691" s="627" t="s">
        <v>1693</v>
      </c>
      <c r="K691" s="627" t="s">
        <v>2440</v>
      </c>
      <c r="L691" s="629">
        <v>118.59056422426335</v>
      </c>
      <c r="M691" s="629">
        <v>3</v>
      </c>
      <c r="N691" s="630">
        <v>355.77169267279004</v>
      </c>
    </row>
    <row r="692" spans="1:14" ht="14.4" customHeight="1" x14ac:dyDescent="0.3">
      <c r="A692" s="625" t="s">
        <v>535</v>
      </c>
      <c r="B692" s="626" t="s">
        <v>537</v>
      </c>
      <c r="C692" s="627" t="s">
        <v>555</v>
      </c>
      <c r="D692" s="628" t="s">
        <v>556</v>
      </c>
      <c r="E692" s="627" t="s">
        <v>538</v>
      </c>
      <c r="F692" s="628" t="s">
        <v>539</v>
      </c>
      <c r="G692" s="627" t="s">
        <v>1511</v>
      </c>
      <c r="H692" s="627" t="s">
        <v>1573</v>
      </c>
      <c r="I692" s="627" t="s">
        <v>1574</v>
      </c>
      <c r="J692" s="627" t="s">
        <v>1575</v>
      </c>
      <c r="K692" s="627" t="s">
        <v>604</v>
      </c>
      <c r="L692" s="629">
        <v>43.38</v>
      </c>
      <c r="M692" s="629">
        <v>1</v>
      </c>
      <c r="N692" s="630">
        <v>43.38</v>
      </c>
    </row>
    <row r="693" spans="1:14" ht="14.4" customHeight="1" x14ac:dyDescent="0.3">
      <c r="A693" s="625" t="s">
        <v>535</v>
      </c>
      <c r="B693" s="626" t="s">
        <v>537</v>
      </c>
      <c r="C693" s="627" t="s">
        <v>555</v>
      </c>
      <c r="D693" s="628" t="s">
        <v>556</v>
      </c>
      <c r="E693" s="627" t="s">
        <v>538</v>
      </c>
      <c r="F693" s="628" t="s">
        <v>539</v>
      </c>
      <c r="G693" s="627" t="s">
        <v>1511</v>
      </c>
      <c r="H693" s="627" t="s">
        <v>1594</v>
      </c>
      <c r="I693" s="627" t="s">
        <v>1595</v>
      </c>
      <c r="J693" s="627" t="s">
        <v>1596</v>
      </c>
      <c r="K693" s="627" t="s">
        <v>1597</v>
      </c>
      <c r="L693" s="629">
        <v>85.533921247065578</v>
      </c>
      <c r="M693" s="629">
        <v>41</v>
      </c>
      <c r="N693" s="630">
        <v>3506.8907711296888</v>
      </c>
    </row>
    <row r="694" spans="1:14" ht="14.4" customHeight="1" x14ac:dyDescent="0.3">
      <c r="A694" s="625" t="s">
        <v>535</v>
      </c>
      <c r="B694" s="626" t="s">
        <v>537</v>
      </c>
      <c r="C694" s="627" t="s">
        <v>555</v>
      </c>
      <c r="D694" s="628" t="s">
        <v>556</v>
      </c>
      <c r="E694" s="627" t="s">
        <v>538</v>
      </c>
      <c r="F694" s="628" t="s">
        <v>539</v>
      </c>
      <c r="G694" s="627" t="s">
        <v>1511</v>
      </c>
      <c r="H694" s="627" t="s">
        <v>1629</v>
      </c>
      <c r="I694" s="627" t="s">
        <v>1630</v>
      </c>
      <c r="J694" s="627" t="s">
        <v>1631</v>
      </c>
      <c r="K694" s="627" t="s">
        <v>1632</v>
      </c>
      <c r="L694" s="629">
        <v>144.78986612898001</v>
      </c>
      <c r="M694" s="629">
        <v>1</v>
      </c>
      <c r="N694" s="630">
        <v>144.78986612898001</v>
      </c>
    </row>
    <row r="695" spans="1:14" ht="14.4" customHeight="1" x14ac:dyDescent="0.3">
      <c r="A695" s="625" t="s">
        <v>535</v>
      </c>
      <c r="B695" s="626" t="s">
        <v>537</v>
      </c>
      <c r="C695" s="627" t="s">
        <v>555</v>
      </c>
      <c r="D695" s="628" t="s">
        <v>556</v>
      </c>
      <c r="E695" s="627" t="s">
        <v>538</v>
      </c>
      <c r="F695" s="628" t="s">
        <v>539</v>
      </c>
      <c r="G695" s="627" t="s">
        <v>1511</v>
      </c>
      <c r="H695" s="627" t="s">
        <v>2441</v>
      </c>
      <c r="I695" s="627" t="s">
        <v>2442</v>
      </c>
      <c r="J695" s="627" t="s">
        <v>2443</v>
      </c>
      <c r="K695" s="627" t="s">
        <v>604</v>
      </c>
      <c r="L695" s="629">
        <v>101.55</v>
      </c>
      <c r="M695" s="629">
        <v>1</v>
      </c>
      <c r="N695" s="630">
        <v>101.55</v>
      </c>
    </row>
    <row r="696" spans="1:14" ht="14.4" customHeight="1" x14ac:dyDescent="0.3">
      <c r="A696" s="625" t="s">
        <v>535</v>
      </c>
      <c r="B696" s="626" t="s">
        <v>537</v>
      </c>
      <c r="C696" s="627" t="s">
        <v>555</v>
      </c>
      <c r="D696" s="628" t="s">
        <v>556</v>
      </c>
      <c r="E696" s="627" t="s">
        <v>538</v>
      </c>
      <c r="F696" s="628" t="s">
        <v>539</v>
      </c>
      <c r="G696" s="627" t="s">
        <v>1511</v>
      </c>
      <c r="H696" s="627" t="s">
        <v>1644</v>
      </c>
      <c r="I696" s="627" t="s">
        <v>1645</v>
      </c>
      <c r="J696" s="627" t="s">
        <v>1524</v>
      </c>
      <c r="K696" s="627" t="s">
        <v>1646</v>
      </c>
      <c r="L696" s="629">
        <v>135.3646041223455</v>
      </c>
      <c r="M696" s="629">
        <v>163</v>
      </c>
      <c r="N696" s="630">
        <v>22064.430471942316</v>
      </c>
    </row>
    <row r="697" spans="1:14" ht="14.4" customHeight="1" x14ac:dyDescent="0.3">
      <c r="A697" s="625" t="s">
        <v>535</v>
      </c>
      <c r="B697" s="626" t="s">
        <v>537</v>
      </c>
      <c r="C697" s="627" t="s">
        <v>555</v>
      </c>
      <c r="D697" s="628" t="s">
        <v>556</v>
      </c>
      <c r="E697" s="627" t="s">
        <v>538</v>
      </c>
      <c r="F697" s="628" t="s">
        <v>539</v>
      </c>
      <c r="G697" s="627" t="s">
        <v>1511</v>
      </c>
      <c r="H697" s="627" t="s">
        <v>1658</v>
      </c>
      <c r="I697" s="627" t="s">
        <v>1659</v>
      </c>
      <c r="J697" s="627" t="s">
        <v>1660</v>
      </c>
      <c r="K697" s="627" t="s">
        <v>1661</v>
      </c>
      <c r="L697" s="629">
        <v>164.31862469964199</v>
      </c>
      <c r="M697" s="629">
        <v>1</v>
      </c>
      <c r="N697" s="630">
        <v>164.31862469964199</v>
      </c>
    </row>
    <row r="698" spans="1:14" ht="14.4" customHeight="1" x14ac:dyDescent="0.3">
      <c r="A698" s="625" t="s">
        <v>535</v>
      </c>
      <c r="B698" s="626" t="s">
        <v>537</v>
      </c>
      <c r="C698" s="627" t="s">
        <v>555</v>
      </c>
      <c r="D698" s="628" t="s">
        <v>556</v>
      </c>
      <c r="E698" s="627" t="s">
        <v>538</v>
      </c>
      <c r="F698" s="628" t="s">
        <v>539</v>
      </c>
      <c r="G698" s="627" t="s">
        <v>1511</v>
      </c>
      <c r="H698" s="627" t="s">
        <v>1667</v>
      </c>
      <c r="I698" s="627" t="s">
        <v>1668</v>
      </c>
      <c r="J698" s="627" t="s">
        <v>1669</v>
      </c>
      <c r="K698" s="627" t="s">
        <v>1670</v>
      </c>
      <c r="L698" s="629">
        <v>26.060001999526701</v>
      </c>
      <c r="M698" s="629">
        <v>1</v>
      </c>
      <c r="N698" s="630">
        <v>26.060001999526701</v>
      </c>
    </row>
    <row r="699" spans="1:14" ht="14.4" customHeight="1" x14ac:dyDescent="0.3">
      <c r="A699" s="625" t="s">
        <v>535</v>
      </c>
      <c r="B699" s="626" t="s">
        <v>537</v>
      </c>
      <c r="C699" s="627" t="s">
        <v>555</v>
      </c>
      <c r="D699" s="628" t="s">
        <v>556</v>
      </c>
      <c r="E699" s="627" t="s">
        <v>538</v>
      </c>
      <c r="F699" s="628" t="s">
        <v>539</v>
      </c>
      <c r="G699" s="627" t="s">
        <v>1511</v>
      </c>
      <c r="H699" s="627" t="s">
        <v>1671</v>
      </c>
      <c r="I699" s="627" t="s">
        <v>1672</v>
      </c>
      <c r="J699" s="627" t="s">
        <v>1673</v>
      </c>
      <c r="K699" s="627" t="s">
        <v>1674</v>
      </c>
      <c r="L699" s="629">
        <v>315.64</v>
      </c>
      <c r="M699" s="629">
        <v>2</v>
      </c>
      <c r="N699" s="630">
        <v>631.28</v>
      </c>
    </row>
    <row r="700" spans="1:14" ht="14.4" customHeight="1" x14ac:dyDescent="0.3">
      <c r="A700" s="625" t="s">
        <v>535</v>
      </c>
      <c r="B700" s="626" t="s">
        <v>537</v>
      </c>
      <c r="C700" s="627" t="s">
        <v>555</v>
      </c>
      <c r="D700" s="628" t="s">
        <v>556</v>
      </c>
      <c r="E700" s="627" t="s">
        <v>538</v>
      </c>
      <c r="F700" s="628" t="s">
        <v>539</v>
      </c>
      <c r="G700" s="627" t="s">
        <v>1511</v>
      </c>
      <c r="H700" s="627" t="s">
        <v>2444</v>
      </c>
      <c r="I700" s="627" t="s">
        <v>2445</v>
      </c>
      <c r="J700" s="627" t="s">
        <v>2446</v>
      </c>
      <c r="K700" s="627" t="s">
        <v>2447</v>
      </c>
      <c r="L700" s="629">
        <v>46.12</v>
      </c>
      <c r="M700" s="629">
        <v>1</v>
      </c>
      <c r="N700" s="630">
        <v>46.12</v>
      </c>
    </row>
    <row r="701" spans="1:14" ht="14.4" customHeight="1" x14ac:dyDescent="0.3">
      <c r="A701" s="625" t="s">
        <v>535</v>
      </c>
      <c r="B701" s="626" t="s">
        <v>537</v>
      </c>
      <c r="C701" s="627" t="s">
        <v>555</v>
      </c>
      <c r="D701" s="628" t="s">
        <v>556</v>
      </c>
      <c r="E701" s="627" t="s">
        <v>538</v>
      </c>
      <c r="F701" s="628" t="s">
        <v>539</v>
      </c>
      <c r="G701" s="627" t="s">
        <v>1511</v>
      </c>
      <c r="H701" s="627" t="s">
        <v>1679</v>
      </c>
      <c r="I701" s="627" t="s">
        <v>1680</v>
      </c>
      <c r="J701" s="627" t="s">
        <v>1681</v>
      </c>
      <c r="K701" s="627" t="s">
        <v>1682</v>
      </c>
      <c r="L701" s="629">
        <v>121.77</v>
      </c>
      <c r="M701" s="629">
        <v>1</v>
      </c>
      <c r="N701" s="630">
        <v>121.77</v>
      </c>
    </row>
    <row r="702" spans="1:14" ht="14.4" customHeight="1" x14ac:dyDescent="0.3">
      <c r="A702" s="625" t="s">
        <v>535</v>
      </c>
      <c r="B702" s="626" t="s">
        <v>537</v>
      </c>
      <c r="C702" s="627" t="s">
        <v>555</v>
      </c>
      <c r="D702" s="628" t="s">
        <v>556</v>
      </c>
      <c r="E702" s="627" t="s">
        <v>538</v>
      </c>
      <c r="F702" s="628" t="s">
        <v>539</v>
      </c>
      <c r="G702" s="627" t="s">
        <v>1511</v>
      </c>
      <c r="H702" s="627" t="s">
        <v>1698</v>
      </c>
      <c r="I702" s="627" t="s">
        <v>1699</v>
      </c>
      <c r="J702" s="627" t="s">
        <v>1700</v>
      </c>
      <c r="K702" s="627" t="s">
        <v>1701</v>
      </c>
      <c r="L702" s="629">
        <v>71.028564653395691</v>
      </c>
      <c r="M702" s="629">
        <v>327</v>
      </c>
      <c r="N702" s="630">
        <v>23226.34064166039</v>
      </c>
    </row>
    <row r="703" spans="1:14" ht="14.4" customHeight="1" x14ac:dyDescent="0.3">
      <c r="A703" s="625" t="s">
        <v>535</v>
      </c>
      <c r="B703" s="626" t="s">
        <v>537</v>
      </c>
      <c r="C703" s="627" t="s">
        <v>555</v>
      </c>
      <c r="D703" s="628" t="s">
        <v>556</v>
      </c>
      <c r="E703" s="627" t="s">
        <v>538</v>
      </c>
      <c r="F703" s="628" t="s">
        <v>539</v>
      </c>
      <c r="G703" s="627" t="s">
        <v>1511</v>
      </c>
      <c r="H703" s="627" t="s">
        <v>1714</v>
      </c>
      <c r="I703" s="627" t="s">
        <v>1715</v>
      </c>
      <c r="J703" s="627" t="s">
        <v>1631</v>
      </c>
      <c r="K703" s="627" t="s">
        <v>1716</v>
      </c>
      <c r="L703" s="629">
        <v>115.768954931781</v>
      </c>
      <c r="M703" s="629">
        <v>1</v>
      </c>
      <c r="N703" s="630">
        <v>115.768954931781</v>
      </c>
    </row>
    <row r="704" spans="1:14" ht="14.4" customHeight="1" x14ac:dyDescent="0.3">
      <c r="A704" s="625" t="s">
        <v>535</v>
      </c>
      <c r="B704" s="626" t="s">
        <v>537</v>
      </c>
      <c r="C704" s="627" t="s">
        <v>555</v>
      </c>
      <c r="D704" s="628" t="s">
        <v>556</v>
      </c>
      <c r="E704" s="627" t="s">
        <v>538</v>
      </c>
      <c r="F704" s="628" t="s">
        <v>539</v>
      </c>
      <c r="G704" s="627" t="s">
        <v>1511</v>
      </c>
      <c r="H704" s="627" t="s">
        <v>1728</v>
      </c>
      <c r="I704" s="627" t="s">
        <v>1729</v>
      </c>
      <c r="J704" s="627" t="s">
        <v>1730</v>
      </c>
      <c r="K704" s="627" t="s">
        <v>1731</v>
      </c>
      <c r="L704" s="629">
        <v>388.69858975185957</v>
      </c>
      <c r="M704" s="629">
        <v>9</v>
      </c>
      <c r="N704" s="630">
        <v>3498.2873077667364</v>
      </c>
    </row>
    <row r="705" spans="1:14" ht="14.4" customHeight="1" x14ac:dyDescent="0.3">
      <c r="A705" s="625" t="s">
        <v>535</v>
      </c>
      <c r="B705" s="626" t="s">
        <v>537</v>
      </c>
      <c r="C705" s="627" t="s">
        <v>555</v>
      </c>
      <c r="D705" s="628" t="s">
        <v>556</v>
      </c>
      <c r="E705" s="627" t="s">
        <v>538</v>
      </c>
      <c r="F705" s="628" t="s">
        <v>539</v>
      </c>
      <c r="G705" s="627" t="s">
        <v>1511</v>
      </c>
      <c r="H705" s="627" t="s">
        <v>2448</v>
      </c>
      <c r="I705" s="627" t="s">
        <v>2449</v>
      </c>
      <c r="J705" s="627" t="s">
        <v>1734</v>
      </c>
      <c r="K705" s="627" t="s">
        <v>2450</v>
      </c>
      <c r="L705" s="629">
        <v>1112.0605293871822</v>
      </c>
      <c r="M705" s="629">
        <v>55</v>
      </c>
      <c r="N705" s="630">
        <v>61163.329116295026</v>
      </c>
    </row>
    <row r="706" spans="1:14" ht="14.4" customHeight="1" x14ac:dyDescent="0.3">
      <c r="A706" s="625" t="s">
        <v>535</v>
      </c>
      <c r="B706" s="626" t="s">
        <v>537</v>
      </c>
      <c r="C706" s="627" t="s">
        <v>555</v>
      </c>
      <c r="D706" s="628" t="s">
        <v>556</v>
      </c>
      <c r="E706" s="627" t="s">
        <v>538</v>
      </c>
      <c r="F706" s="628" t="s">
        <v>539</v>
      </c>
      <c r="G706" s="627" t="s">
        <v>1511</v>
      </c>
      <c r="H706" s="627" t="s">
        <v>2451</v>
      </c>
      <c r="I706" s="627" t="s">
        <v>2452</v>
      </c>
      <c r="J706" s="627" t="s">
        <v>2453</v>
      </c>
      <c r="K706" s="627" t="s">
        <v>2454</v>
      </c>
      <c r="L706" s="629">
        <v>82.046666666666667</v>
      </c>
      <c r="M706" s="629">
        <v>3</v>
      </c>
      <c r="N706" s="630">
        <v>246.14</v>
      </c>
    </row>
    <row r="707" spans="1:14" ht="14.4" customHeight="1" x14ac:dyDescent="0.3">
      <c r="A707" s="625" t="s">
        <v>535</v>
      </c>
      <c r="B707" s="626" t="s">
        <v>537</v>
      </c>
      <c r="C707" s="627" t="s">
        <v>555</v>
      </c>
      <c r="D707" s="628" t="s">
        <v>556</v>
      </c>
      <c r="E707" s="627" t="s">
        <v>538</v>
      </c>
      <c r="F707" s="628" t="s">
        <v>539</v>
      </c>
      <c r="G707" s="627" t="s">
        <v>1511</v>
      </c>
      <c r="H707" s="627" t="s">
        <v>1736</v>
      </c>
      <c r="I707" s="627" t="s">
        <v>1737</v>
      </c>
      <c r="J707" s="627" t="s">
        <v>1554</v>
      </c>
      <c r="K707" s="627" t="s">
        <v>1738</v>
      </c>
      <c r="L707" s="629">
        <v>147.6285154220638</v>
      </c>
      <c r="M707" s="629">
        <v>183</v>
      </c>
      <c r="N707" s="630">
        <v>27016.018322237676</v>
      </c>
    </row>
    <row r="708" spans="1:14" ht="14.4" customHeight="1" x14ac:dyDescent="0.3">
      <c r="A708" s="625" t="s">
        <v>535</v>
      </c>
      <c r="B708" s="626" t="s">
        <v>537</v>
      </c>
      <c r="C708" s="627" t="s">
        <v>555</v>
      </c>
      <c r="D708" s="628" t="s">
        <v>556</v>
      </c>
      <c r="E708" s="627" t="s">
        <v>538</v>
      </c>
      <c r="F708" s="628" t="s">
        <v>539</v>
      </c>
      <c r="G708" s="627" t="s">
        <v>1511</v>
      </c>
      <c r="H708" s="627" t="s">
        <v>1746</v>
      </c>
      <c r="I708" s="627" t="s">
        <v>1746</v>
      </c>
      <c r="J708" s="627" t="s">
        <v>1747</v>
      </c>
      <c r="K708" s="627" t="s">
        <v>1748</v>
      </c>
      <c r="L708" s="629">
        <v>2151.8890360585401</v>
      </c>
      <c r="M708" s="629">
        <v>26.299999999999997</v>
      </c>
      <c r="N708" s="630">
        <v>56594.681648339596</v>
      </c>
    </row>
    <row r="709" spans="1:14" ht="14.4" customHeight="1" x14ac:dyDescent="0.3">
      <c r="A709" s="625" t="s">
        <v>535</v>
      </c>
      <c r="B709" s="626" t="s">
        <v>537</v>
      </c>
      <c r="C709" s="627" t="s">
        <v>555</v>
      </c>
      <c r="D709" s="628" t="s">
        <v>556</v>
      </c>
      <c r="E709" s="627" t="s">
        <v>538</v>
      </c>
      <c r="F709" s="628" t="s">
        <v>539</v>
      </c>
      <c r="G709" s="627" t="s">
        <v>1511</v>
      </c>
      <c r="H709" s="627" t="s">
        <v>1749</v>
      </c>
      <c r="I709" s="627" t="s">
        <v>1750</v>
      </c>
      <c r="J709" s="627" t="s">
        <v>1562</v>
      </c>
      <c r="K709" s="627" t="s">
        <v>1751</v>
      </c>
      <c r="L709" s="629">
        <v>356.45893281743923</v>
      </c>
      <c r="M709" s="629">
        <v>152</v>
      </c>
      <c r="N709" s="630">
        <v>54181.757788250761</v>
      </c>
    </row>
    <row r="710" spans="1:14" ht="14.4" customHeight="1" x14ac:dyDescent="0.3">
      <c r="A710" s="625" t="s">
        <v>535</v>
      </c>
      <c r="B710" s="626" t="s">
        <v>537</v>
      </c>
      <c r="C710" s="627" t="s">
        <v>555</v>
      </c>
      <c r="D710" s="628" t="s">
        <v>556</v>
      </c>
      <c r="E710" s="627" t="s">
        <v>538</v>
      </c>
      <c r="F710" s="628" t="s">
        <v>539</v>
      </c>
      <c r="G710" s="627" t="s">
        <v>1511</v>
      </c>
      <c r="H710" s="627" t="s">
        <v>1752</v>
      </c>
      <c r="I710" s="627" t="s">
        <v>1753</v>
      </c>
      <c r="J710" s="627" t="s">
        <v>1562</v>
      </c>
      <c r="K710" s="627" t="s">
        <v>1754</v>
      </c>
      <c r="L710" s="629">
        <v>414.00002287537785</v>
      </c>
      <c r="M710" s="629">
        <v>65</v>
      </c>
      <c r="N710" s="630">
        <v>26910.00148689956</v>
      </c>
    </row>
    <row r="711" spans="1:14" ht="14.4" customHeight="1" x14ac:dyDescent="0.3">
      <c r="A711" s="625" t="s">
        <v>535</v>
      </c>
      <c r="B711" s="626" t="s">
        <v>537</v>
      </c>
      <c r="C711" s="627" t="s">
        <v>555</v>
      </c>
      <c r="D711" s="628" t="s">
        <v>556</v>
      </c>
      <c r="E711" s="627" t="s">
        <v>538</v>
      </c>
      <c r="F711" s="628" t="s">
        <v>539</v>
      </c>
      <c r="G711" s="627" t="s">
        <v>1511</v>
      </c>
      <c r="H711" s="627" t="s">
        <v>2455</v>
      </c>
      <c r="I711" s="627" t="s">
        <v>2456</v>
      </c>
      <c r="J711" s="627" t="s">
        <v>1520</v>
      </c>
      <c r="K711" s="627" t="s">
        <v>2457</v>
      </c>
      <c r="L711" s="629">
        <v>130.038598385233</v>
      </c>
      <c r="M711" s="629">
        <v>5</v>
      </c>
      <c r="N711" s="630">
        <v>650.19299192616495</v>
      </c>
    </row>
    <row r="712" spans="1:14" ht="14.4" customHeight="1" x14ac:dyDescent="0.3">
      <c r="A712" s="625" t="s">
        <v>535</v>
      </c>
      <c r="B712" s="626" t="s">
        <v>537</v>
      </c>
      <c r="C712" s="627" t="s">
        <v>555</v>
      </c>
      <c r="D712" s="628" t="s">
        <v>556</v>
      </c>
      <c r="E712" s="627" t="s">
        <v>538</v>
      </c>
      <c r="F712" s="628" t="s">
        <v>539</v>
      </c>
      <c r="G712" s="627" t="s">
        <v>1511</v>
      </c>
      <c r="H712" s="627" t="s">
        <v>2458</v>
      </c>
      <c r="I712" s="627" t="s">
        <v>2459</v>
      </c>
      <c r="J712" s="627" t="s">
        <v>2460</v>
      </c>
      <c r="K712" s="627" t="s">
        <v>2461</v>
      </c>
      <c r="L712" s="629">
        <v>187.07</v>
      </c>
      <c r="M712" s="629">
        <v>1</v>
      </c>
      <c r="N712" s="630">
        <v>187.07</v>
      </c>
    </row>
    <row r="713" spans="1:14" ht="14.4" customHeight="1" x14ac:dyDescent="0.3">
      <c r="A713" s="625" t="s">
        <v>535</v>
      </c>
      <c r="B713" s="626" t="s">
        <v>537</v>
      </c>
      <c r="C713" s="627" t="s">
        <v>555</v>
      </c>
      <c r="D713" s="628" t="s">
        <v>556</v>
      </c>
      <c r="E713" s="627" t="s">
        <v>538</v>
      </c>
      <c r="F713" s="628" t="s">
        <v>539</v>
      </c>
      <c r="G713" s="627" t="s">
        <v>1511</v>
      </c>
      <c r="H713" s="627" t="s">
        <v>2462</v>
      </c>
      <c r="I713" s="627" t="s">
        <v>2463</v>
      </c>
      <c r="J713" s="627" t="s">
        <v>2460</v>
      </c>
      <c r="K713" s="627" t="s">
        <v>2464</v>
      </c>
      <c r="L713" s="629">
        <v>379.78021317078128</v>
      </c>
      <c r="M713" s="629">
        <v>16</v>
      </c>
      <c r="N713" s="630">
        <v>6076.4834107325005</v>
      </c>
    </row>
    <row r="714" spans="1:14" ht="14.4" customHeight="1" x14ac:dyDescent="0.3">
      <c r="A714" s="625" t="s">
        <v>535</v>
      </c>
      <c r="B714" s="626" t="s">
        <v>537</v>
      </c>
      <c r="C714" s="627" t="s">
        <v>555</v>
      </c>
      <c r="D714" s="628" t="s">
        <v>556</v>
      </c>
      <c r="E714" s="627" t="s">
        <v>538</v>
      </c>
      <c r="F714" s="628" t="s">
        <v>539</v>
      </c>
      <c r="G714" s="627" t="s">
        <v>1511</v>
      </c>
      <c r="H714" s="627" t="s">
        <v>2465</v>
      </c>
      <c r="I714" s="627" t="s">
        <v>2466</v>
      </c>
      <c r="J714" s="627" t="s">
        <v>1621</v>
      </c>
      <c r="K714" s="627" t="s">
        <v>2467</v>
      </c>
      <c r="L714" s="629">
        <v>56.73</v>
      </c>
      <c r="M714" s="629">
        <v>1</v>
      </c>
      <c r="N714" s="630">
        <v>56.73</v>
      </c>
    </row>
    <row r="715" spans="1:14" ht="14.4" customHeight="1" x14ac:dyDescent="0.3">
      <c r="A715" s="625" t="s">
        <v>535</v>
      </c>
      <c r="B715" s="626" t="s">
        <v>537</v>
      </c>
      <c r="C715" s="627" t="s">
        <v>555</v>
      </c>
      <c r="D715" s="628" t="s">
        <v>556</v>
      </c>
      <c r="E715" s="627" t="s">
        <v>538</v>
      </c>
      <c r="F715" s="628" t="s">
        <v>539</v>
      </c>
      <c r="G715" s="627" t="s">
        <v>1511</v>
      </c>
      <c r="H715" s="627" t="s">
        <v>2468</v>
      </c>
      <c r="I715" s="627" t="s">
        <v>2469</v>
      </c>
      <c r="J715" s="627" t="s">
        <v>2470</v>
      </c>
      <c r="K715" s="627" t="s">
        <v>2471</v>
      </c>
      <c r="L715" s="629">
        <v>162.25333333333333</v>
      </c>
      <c r="M715" s="629">
        <v>3</v>
      </c>
      <c r="N715" s="630">
        <v>486.76</v>
      </c>
    </row>
    <row r="716" spans="1:14" ht="14.4" customHeight="1" x14ac:dyDescent="0.3">
      <c r="A716" s="625" t="s">
        <v>535</v>
      </c>
      <c r="B716" s="626" t="s">
        <v>537</v>
      </c>
      <c r="C716" s="627" t="s">
        <v>555</v>
      </c>
      <c r="D716" s="628" t="s">
        <v>556</v>
      </c>
      <c r="E716" s="627" t="s">
        <v>538</v>
      </c>
      <c r="F716" s="628" t="s">
        <v>539</v>
      </c>
      <c r="G716" s="627" t="s">
        <v>1511</v>
      </c>
      <c r="H716" s="627" t="s">
        <v>2472</v>
      </c>
      <c r="I716" s="627" t="s">
        <v>2473</v>
      </c>
      <c r="J716" s="627" t="s">
        <v>2474</v>
      </c>
      <c r="K716" s="627" t="s">
        <v>2475</v>
      </c>
      <c r="L716" s="629">
        <v>151.54</v>
      </c>
      <c r="M716" s="629">
        <v>1</v>
      </c>
      <c r="N716" s="630">
        <v>151.54</v>
      </c>
    </row>
    <row r="717" spans="1:14" ht="14.4" customHeight="1" x14ac:dyDescent="0.3">
      <c r="A717" s="625" t="s">
        <v>535</v>
      </c>
      <c r="B717" s="626" t="s">
        <v>537</v>
      </c>
      <c r="C717" s="627" t="s">
        <v>555</v>
      </c>
      <c r="D717" s="628" t="s">
        <v>556</v>
      </c>
      <c r="E717" s="627" t="s">
        <v>538</v>
      </c>
      <c r="F717" s="628" t="s">
        <v>539</v>
      </c>
      <c r="G717" s="627" t="s">
        <v>1511</v>
      </c>
      <c r="H717" s="627" t="s">
        <v>2476</v>
      </c>
      <c r="I717" s="627" t="s">
        <v>2477</v>
      </c>
      <c r="J717" s="627" t="s">
        <v>2478</v>
      </c>
      <c r="K717" s="627" t="s">
        <v>2479</v>
      </c>
      <c r="L717" s="629">
        <v>16626.900000000001</v>
      </c>
      <c r="M717" s="629">
        <v>6</v>
      </c>
      <c r="N717" s="630">
        <v>99761.400000000009</v>
      </c>
    </row>
    <row r="718" spans="1:14" ht="14.4" customHeight="1" x14ac:dyDescent="0.3">
      <c r="A718" s="625" t="s">
        <v>535</v>
      </c>
      <c r="B718" s="626" t="s">
        <v>537</v>
      </c>
      <c r="C718" s="627" t="s">
        <v>555</v>
      </c>
      <c r="D718" s="628" t="s">
        <v>556</v>
      </c>
      <c r="E718" s="627" t="s">
        <v>538</v>
      </c>
      <c r="F718" s="628" t="s">
        <v>539</v>
      </c>
      <c r="G718" s="627" t="s">
        <v>1511</v>
      </c>
      <c r="H718" s="627" t="s">
        <v>1772</v>
      </c>
      <c r="I718" s="627" t="s">
        <v>1773</v>
      </c>
      <c r="J718" s="627" t="s">
        <v>1774</v>
      </c>
      <c r="K718" s="627" t="s">
        <v>1775</v>
      </c>
      <c r="L718" s="629">
        <v>343.63470802920318</v>
      </c>
      <c r="M718" s="629">
        <v>25</v>
      </c>
      <c r="N718" s="630">
        <v>8590.8677007300794</v>
      </c>
    </row>
    <row r="719" spans="1:14" ht="14.4" customHeight="1" x14ac:dyDescent="0.3">
      <c r="A719" s="625" t="s">
        <v>535</v>
      </c>
      <c r="B719" s="626" t="s">
        <v>537</v>
      </c>
      <c r="C719" s="627" t="s">
        <v>555</v>
      </c>
      <c r="D719" s="628" t="s">
        <v>556</v>
      </c>
      <c r="E719" s="627" t="s">
        <v>540</v>
      </c>
      <c r="F719" s="628" t="s">
        <v>541</v>
      </c>
      <c r="G719" s="627" t="s">
        <v>639</v>
      </c>
      <c r="H719" s="627" t="s">
        <v>1786</v>
      </c>
      <c r="I719" s="627" t="s">
        <v>1787</v>
      </c>
      <c r="J719" s="627" t="s">
        <v>1788</v>
      </c>
      <c r="K719" s="627" t="s">
        <v>1789</v>
      </c>
      <c r="L719" s="629">
        <v>323.97928571428577</v>
      </c>
      <c r="M719" s="629">
        <v>21</v>
      </c>
      <c r="N719" s="630">
        <v>6803.5650000000005</v>
      </c>
    </row>
    <row r="720" spans="1:14" ht="14.4" customHeight="1" x14ac:dyDescent="0.3">
      <c r="A720" s="625" t="s">
        <v>535</v>
      </c>
      <c r="B720" s="626" t="s">
        <v>537</v>
      </c>
      <c r="C720" s="627" t="s">
        <v>555</v>
      </c>
      <c r="D720" s="628" t="s">
        <v>556</v>
      </c>
      <c r="E720" s="627" t="s">
        <v>540</v>
      </c>
      <c r="F720" s="628" t="s">
        <v>541</v>
      </c>
      <c r="G720" s="627" t="s">
        <v>639</v>
      </c>
      <c r="H720" s="627" t="s">
        <v>2480</v>
      </c>
      <c r="I720" s="627" t="s">
        <v>2481</v>
      </c>
      <c r="J720" s="627" t="s">
        <v>2482</v>
      </c>
      <c r="K720" s="627" t="s">
        <v>2483</v>
      </c>
      <c r="L720" s="629">
        <v>2842.8036466698086</v>
      </c>
      <c r="M720" s="629">
        <v>48</v>
      </c>
      <c r="N720" s="630">
        <v>136454.57504015081</v>
      </c>
    </row>
    <row r="721" spans="1:14" ht="14.4" customHeight="1" x14ac:dyDescent="0.3">
      <c r="A721" s="625" t="s">
        <v>535</v>
      </c>
      <c r="B721" s="626" t="s">
        <v>537</v>
      </c>
      <c r="C721" s="627" t="s">
        <v>555</v>
      </c>
      <c r="D721" s="628" t="s">
        <v>556</v>
      </c>
      <c r="E721" s="627" t="s">
        <v>540</v>
      </c>
      <c r="F721" s="628" t="s">
        <v>541</v>
      </c>
      <c r="G721" s="627" t="s">
        <v>639</v>
      </c>
      <c r="H721" s="627" t="s">
        <v>2484</v>
      </c>
      <c r="I721" s="627" t="s">
        <v>2485</v>
      </c>
      <c r="J721" s="627" t="s">
        <v>2486</v>
      </c>
      <c r="K721" s="627" t="s">
        <v>2487</v>
      </c>
      <c r="L721" s="629">
        <v>3681.0100000000007</v>
      </c>
      <c r="M721" s="629">
        <v>5</v>
      </c>
      <c r="N721" s="630">
        <v>18405.050000000003</v>
      </c>
    </row>
    <row r="722" spans="1:14" ht="14.4" customHeight="1" x14ac:dyDescent="0.3">
      <c r="A722" s="625" t="s">
        <v>535</v>
      </c>
      <c r="B722" s="626" t="s">
        <v>537</v>
      </c>
      <c r="C722" s="627" t="s">
        <v>555</v>
      </c>
      <c r="D722" s="628" t="s">
        <v>556</v>
      </c>
      <c r="E722" s="627" t="s">
        <v>540</v>
      </c>
      <c r="F722" s="628" t="s">
        <v>541</v>
      </c>
      <c r="G722" s="627" t="s">
        <v>639</v>
      </c>
      <c r="H722" s="627" t="s">
        <v>2488</v>
      </c>
      <c r="I722" s="627" t="s">
        <v>1029</v>
      </c>
      <c r="J722" s="627" t="s">
        <v>2489</v>
      </c>
      <c r="K722" s="627" t="s">
        <v>2490</v>
      </c>
      <c r="L722" s="629">
        <v>211.91961391647101</v>
      </c>
      <c r="M722" s="629">
        <v>5</v>
      </c>
      <c r="N722" s="630">
        <v>1059.598069582355</v>
      </c>
    </row>
    <row r="723" spans="1:14" ht="14.4" customHeight="1" x14ac:dyDescent="0.3">
      <c r="A723" s="625" t="s">
        <v>535</v>
      </c>
      <c r="B723" s="626" t="s">
        <v>537</v>
      </c>
      <c r="C723" s="627" t="s">
        <v>555</v>
      </c>
      <c r="D723" s="628" t="s">
        <v>556</v>
      </c>
      <c r="E723" s="627" t="s">
        <v>540</v>
      </c>
      <c r="F723" s="628" t="s">
        <v>541</v>
      </c>
      <c r="G723" s="627" t="s">
        <v>639</v>
      </c>
      <c r="H723" s="627" t="s">
        <v>2491</v>
      </c>
      <c r="I723" s="627" t="s">
        <v>2491</v>
      </c>
      <c r="J723" s="627" t="s">
        <v>2486</v>
      </c>
      <c r="K723" s="627" t="s">
        <v>1797</v>
      </c>
      <c r="L723" s="629">
        <v>3681.01</v>
      </c>
      <c r="M723" s="629">
        <v>1</v>
      </c>
      <c r="N723" s="630">
        <v>3681.01</v>
      </c>
    </row>
    <row r="724" spans="1:14" ht="14.4" customHeight="1" x14ac:dyDescent="0.3">
      <c r="A724" s="625" t="s">
        <v>535</v>
      </c>
      <c r="B724" s="626" t="s">
        <v>537</v>
      </c>
      <c r="C724" s="627" t="s">
        <v>555</v>
      </c>
      <c r="D724" s="628" t="s">
        <v>556</v>
      </c>
      <c r="E724" s="627" t="s">
        <v>540</v>
      </c>
      <c r="F724" s="628" t="s">
        <v>541</v>
      </c>
      <c r="G724" s="627" t="s">
        <v>639</v>
      </c>
      <c r="H724" s="627" t="s">
        <v>2492</v>
      </c>
      <c r="I724" s="627" t="s">
        <v>2493</v>
      </c>
      <c r="J724" s="627" t="s">
        <v>2494</v>
      </c>
      <c r="K724" s="627" t="s">
        <v>1797</v>
      </c>
      <c r="L724" s="629">
        <v>1735.6600000000003</v>
      </c>
      <c r="M724" s="629">
        <v>5</v>
      </c>
      <c r="N724" s="630">
        <v>8678.3000000000011</v>
      </c>
    </row>
    <row r="725" spans="1:14" ht="14.4" customHeight="1" x14ac:dyDescent="0.3">
      <c r="A725" s="625" t="s">
        <v>535</v>
      </c>
      <c r="B725" s="626" t="s">
        <v>537</v>
      </c>
      <c r="C725" s="627" t="s">
        <v>555</v>
      </c>
      <c r="D725" s="628" t="s">
        <v>556</v>
      </c>
      <c r="E725" s="627" t="s">
        <v>540</v>
      </c>
      <c r="F725" s="628" t="s">
        <v>541</v>
      </c>
      <c r="G725" s="627" t="s">
        <v>639</v>
      </c>
      <c r="H725" s="627" t="s">
        <v>2495</v>
      </c>
      <c r="I725" s="627" t="s">
        <v>2496</v>
      </c>
      <c r="J725" s="627" t="s">
        <v>2497</v>
      </c>
      <c r="K725" s="627" t="s">
        <v>1789</v>
      </c>
      <c r="L725" s="629">
        <v>232.23</v>
      </c>
      <c r="M725" s="629">
        <v>1</v>
      </c>
      <c r="N725" s="630">
        <v>232.23</v>
      </c>
    </row>
    <row r="726" spans="1:14" ht="14.4" customHeight="1" x14ac:dyDescent="0.3">
      <c r="A726" s="625" t="s">
        <v>535</v>
      </c>
      <c r="B726" s="626" t="s">
        <v>537</v>
      </c>
      <c r="C726" s="627" t="s">
        <v>555</v>
      </c>
      <c r="D726" s="628" t="s">
        <v>556</v>
      </c>
      <c r="E726" s="627" t="s">
        <v>540</v>
      </c>
      <c r="F726" s="628" t="s">
        <v>541</v>
      </c>
      <c r="G726" s="627" t="s">
        <v>639</v>
      </c>
      <c r="H726" s="627" t="s">
        <v>1794</v>
      </c>
      <c r="I726" s="627" t="s">
        <v>1795</v>
      </c>
      <c r="J726" s="627" t="s">
        <v>1796</v>
      </c>
      <c r="K726" s="627" t="s">
        <v>1797</v>
      </c>
      <c r="L726" s="629">
        <v>1389.9526908950895</v>
      </c>
      <c r="M726" s="629">
        <v>29</v>
      </c>
      <c r="N726" s="630">
        <v>40308.628035957598</v>
      </c>
    </row>
    <row r="727" spans="1:14" ht="14.4" customHeight="1" x14ac:dyDescent="0.3">
      <c r="A727" s="625" t="s">
        <v>535</v>
      </c>
      <c r="B727" s="626" t="s">
        <v>537</v>
      </c>
      <c r="C727" s="627" t="s">
        <v>555</v>
      </c>
      <c r="D727" s="628" t="s">
        <v>556</v>
      </c>
      <c r="E727" s="627" t="s">
        <v>540</v>
      </c>
      <c r="F727" s="628" t="s">
        <v>541</v>
      </c>
      <c r="G727" s="627" t="s">
        <v>639</v>
      </c>
      <c r="H727" s="627" t="s">
        <v>1801</v>
      </c>
      <c r="I727" s="627" t="s">
        <v>1029</v>
      </c>
      <c r="J727" s="627" t="s">
        <v>1802</v>
      </c>
      <c r="K727" s="627"/>
      <c r="L727" s="629">
        <v>44.422500000000007</v>
      </c>
      <c r="M727" s="629">
        <v>11</v>
      </c>
      <c r="N727" s="630">
        <v>488.64750000000004</v>
      </c>
    </row>
    <row r="728" spans="1:14" ht="14.4" customHeight="1" x14ac:dyDescent="0.3">
      <c r="A728" s="625" t="s">
        <v>535</v>
      </c>
      <c r="B728" s="626" t="s">
        <v>537</v>
      </c>
      <c r="C728" s="627" t="s">
        <v>555</v>
      </c>
      <c r="D728" s="628" t="s">
        <v>556</v>
      </c>
      <c r="E728" s="627" t="s">
        <v>540</v>
      </c>
      <c r="F728" s="628" t="s">
        <v>541</v>
      </c>
      <c r="G728" s="627" t="s">
        <v>639</v>
      </c>
      <c r="H728" s="627" t="s">
        <v>2498</v>
      </c>
      <c r="I728" s="627" t="s">
        <v>2498</v>
      </c>
      <c r="J728" s="627" t="s">
        <v>2499</v>
      </c>
      <c r="K728" s="627" t="s">
        <v>2500</v>
      </c>
      <c r="L728" s="629">
        <v>3403.0257173024161</v>
      </c>
      <c r="M728" s="629">
        <v>23</v>
      </c>
      <c r="N728" s="630">
        <v>78269.591497955567</v>
      </c>
    </row>
    <row r="729" spans="1:14" ht="14.4" customHeight="1" x14ac:dyDescent="0.3">
      <c r="A729" s="625" t="s">
        <v>535</v>
      </c>
      <c r="B729" s="626" t="s">
        <v>537</v>
      </c>
      <c r="C729" s="627" t="s">
        <v>555</v>
      </c>
      <c r="D729" s="628" t="s">
        <v>556</v>
      </c>
      <c r="E729" s="627" t="s">
        <v>540</v>
      </c>
      <c r="F729" s="628" t="s">
        <v>541</v>
      </c>
      <c r="G729" s="627" t="s">
        <v>639</v>
      </c>
      <c r="H729" s="627" t="s">
        <v>2501</v>
      </c>
      <c r="I729" s="627" t="s">
        <v>2501</v>
      </c>
      <c r="J729" s="627" t="s">
        <v>2499</v>
      </c>
      <c r="K729" s="627" t="s">
        <v>2502</v>
      </c>
      <c r="L729" s="629">
        <v>4323.3214285714284</v>
      </c>
      <c r="M729" s="629">
        <v>7</v>
      </c>
      <c r="N729" s="630">
        <v>30263.249999999996</v>
      </c>
    </row>
    <row r="730" spans="1:14" ht="14.4" customHeight="1" x14ac:dyDescent="0.3">
      <c r="A730" s="625" t="s">
        <v>535</v>
      </c>
      <c r="B730" s="626" t="s">
        <v>537</v>
      </c>
      <c r="C730" s="627" t="s">
        <v>555</v>
      </c>
      <c r="D730" s="628" t="s">
        <v>556</v>
      </c>
      <c r="E730" s="627" t="s">
        <v>540</v>
      </c>
      <c r="F730" s="628" t="s">
        <v>541</v>
      </c>
      <c r="G730" s="627" t="s">
        <v>1511</v>
      </c>
      <c r="H730" s="627" t="s">
        <v>1807</v>
      </c>
      <c r="I730" s="627" t="s">
        <v>1808</v>
      </c>
      <c r="J730" s="627" t="s">
        <v>1809</v>
      </c>
      <c r="K730" s="627" t="s">
        <v>1810</v>
      </c>
      <c r="L730" s="629">
        <v>202.8599332630325</v>
      </c>
      <c r="M730" s="629">
        <v>2</v>
      </c>
      <c r="N730" s="630">
        <v>405.719866526065</v>
      </c>
    </row>
    <row r="731" spans="1:14" ht="14.4" customHeight="1" x14ac:dyDescent="0.3">
      <c r="A731" s="625" t="s">
        <v>535</v>
      </c>
      <c r="B731" s="626" t="s">
        <v>537</v>
      </c>
      <c r="C731" s="627" t="s">
        <v>555</v>
      </c>
      <c r="D731" s="628" t="s">
        <v>556</v>
      </c>
      <c r="E731" s="627" t="s">
        <v>540</v>
      </c>
      <c r="F731" s="628" t="s">
        <v>541</v>
      </c>
      <c r="G731" s="627" t="s">
        <v>1511</v>
      </c>
      <c r="H731" s="627" t="s">
        <v>1811</v>
      </c>
      <c r="I731" s="627" t="s">
        <v>1812</v>
      </c>
      <c r="J731" s="627" t="s">
        <v>1813</v>
      </c>
      <c r="K731" s="627" t="s">
        <v>1806</v>
      </c>
      <c r="L731" s="629">
        <v>54.12</v>
      </c>
      <c r="M731" s="629">
        <v>2</v>
      </c>
      <c r="N731" s="630">
        <v>108.24</v>
      </c>
    </row>
    <row r="732" spans="1:14" ht="14.4" customHeight="1" x14ac:dyDescent="0.3">
      <c r="A732" s="625" t="s">
        <v>535</v>
      </c>
      <c r="B732" s="626" t="s">
        <v>537</v>
      </c>
      <c r="C732" s="627" t="s">
        <v>555</v>
      </c>
      <c r="D732" s="628" t="s">
        <v>556</v>
      </c>
      <c r="E732" s="627" t="s">
        <v>540</v>
      </c>
      <c r="F732" s="628" t="s">
        <v>541</v>
      </c>
      <c r="G732" s="627" t="s">
        <v>1511</v>
      </c>
      <c r="H732" s="627" t="s">
        <v>2503</v>
      </c>
      <c r="I732" s="627" t="s">
        <v>2504</v>
      </c>
      <c r="J732" s="627" t="s">
        <v>2505</v>
      </c>
      <c r="K732" s="627" t="s">
        <v>1806</v>
      </c>
      <c r="L732" s="629">
        <v>54.12</v>
      </c>
      <c r="M732" s="629">
        <v>2</v>
      </c>
      <c r="N732" s="630">
        <v>108.24</v>
      </c>
    </row>
    <row r="733" spans="1:14" ht="14.4" customHeight="1" x14ac:dyDescent="0.3">
      <c r="A733" s="625" t="s">
        <v>535</v>
      </c>
      <c r="B733" s="626" t="s">
        <v>537</v>
      </c>
      <c r="C733" s="627" t="s">
        <v>555</v>
      </c>
      <c r="D733" s="628" t="s">
        <v>556</v>
      </c>
      <c r="E733" s="627" t="s">
        <v>540</v>
      </c>
      <c r="F733" s="628" t="s">
        <v>541</v>
      </c>
      <c r="G733" s="627" t="s">
        <v>1511</v>
      </c>
      <c r="H733" s="627" t="s">
        <v>1814</v>
      </c>
      <c r="I733" s="627" t="s">
        <v>1815</v>
      </c>
      <c r="J733" s="627" t="s">
        <v>1816</v>
      </c>
      <c r="K733" s="627" t="s">
        <v>1806</v>
      </c>
      <c r="L733" s="629">
        <v>42.7598393146598</v>
      </c>
      <c r="M733" s="629">
        <v>2</v>
      </c>
      <c r="N733" s="630">
        <v>85.5196786293196</v>
      </c>
    </row>
    <row r="734" spans="1:14" ht="14.4" customHeight="1" x14ac:dyDescent="0.3">
      <c r="A734" s="625" t="s">
        <v>535</v>
      </c>
      <c r="B734" s="626" t="s">
        <v>537</v>
      </c>
      <c r="C734" s="627" t="s">
        <v>555</v>
      </c>
      <c r="D734" s="628" t="s">
        <v>556</v>
      </c>
      <c r="E734" s="627" t="s">
        <v>540</v>
      </c>
      <c r="F734" s="628" t="s">
        <v>541</v>
      </c>
      <c r="G734" s="627" t="s">
        <v>1511</v>
      </c>
      <c r="H734" s="627" t="s">
        <v>2506</v>
      </c>
      <c r="I734" s="627" t="s">
        <v>2507</v>
      </c>
      <c r="J734" s="627" t="s">
        <v>2508</v>
      </c>
      <c r="K734" s="627" t="s">
        <v>2509</v>
      </c>
      <c r="L734" s="629">
        <v>207.00000299532633</v>
      </c>
      <c r="M734" s="629">
        <v>9</v>
      </c>
      <c r="N734" s="630">
        <v>1863.0000269579371</v>
      </c>
    </row>
    <row r="735" spans="1:14" ht="14.4" customHeight="1" x14ac:dyDescent="0.3">
      <c r="A735" s="625" t="s">
        <v>535</v>
      </c>
      <c r="B735" s="626" t="s">
        <v>537</v>
      </c>
      <c r="C735" s="627" t="s">
        <v>555</v>
      </c>
      <c r="D735" s="628" t="s">
        <v>556</v>
      </c>
      <c r="E735" s="627" t="s">
        <v>540</v>
      </c>
      <c r="F735" s="628" t="s">
        <v>541</v>
      </c>
      <c r="G735" s="627" t="s">
        <v>1511</v>
      </c>
      <c r="H735" s="627" t="s">
        <v>2510</v>
      </c>
      <c r="I735" s="627" t="s">
        <v>2510</v>
      </c>
      <c r="J735" s="627" t="s">
        <v>2511</v>
      </c>
      <c r="K735" s="627" t="s">
        <v>2512</v>
      </c>
      <c r="L735" s="629">
        <v>424.97993633330759</v>
      </c>
      <c r="M735" s="629">
        <v>175</v>
      </c>
      <c r="N735" s="630">
        <v>74371.488858328827</v>
      </c>
    </row>
    <row r="736" spans="1:14" ht="14.4" customHeight="1" x14ac:dyDescent="0.3">
      <c r="A736" s="625" t="s">
        <v>535</v>
      </c>
      <c r="B736" s="626" t="s">
        <v>537</v>
      </c>
      <c r="C736" s="627" t="s">
        <v>555</v>
      </c>
      <c r="D736" s="628" t="s">
        <v>556</v>
      </c>
      <c r="E736" s="627" t="s">
        <v>540</v>
      </c>
      <c r="F736" s="628" t="s">
        <v>541</v>
      </c>
      <c r="G736" s="627" t="s">
        <v>1511</v>
      </c>
      <c r="H736" s="627" t="s">
        <v>2513</v>
      </c>
      <c r="I736" s="627" t="s">
        <v>2514</v>
      </c>
      <c r="J736" s="627" t="s">
        <v>2515</v>
      </c>
      <c r="K736" s="627" t="s">
        <v>2516</v>
      </c>
      <c r="L736" s="629">
        <v>217.49998071941693</v>
      </c>
      <c r="M736" s="629">
        <v>101</v>
      </c>
      <c r="N736" s="630">
        <v>21967.498052661111</v>
      </c>
    </row>
    <row r="737" spans="1:14" ht="14.4" customHeight="1" x14ac:dyDescent="0.3">
      <c r="A737" s="625" t="s">
        <v>535</v>
      </c>
      <c r="B737" s="626" t="s">
        <v>537</v>
      </c>
      <c r="C737" s="627" t="s">
        <v>555</v>
      </c>
      <c r="D737" s="628" t="s">
        <v>556</v>
      </c>
      <c r="E737" s="627" t="s">
        <v>540</v>
      </c>
      <c r="F737" s="628" t="s">
        <v>541</v>
      </c>
      <c r="G737" s="627" t="s">
        <v>1511</v>
      </c>
      <c r="H737" s="627" t="s">
        <v>1840</v>
      </c>
      <c r="I737" s="627" t="s">
        <v>1841</v>
      </c>
      <c r="J737" s="627" t="s">
        <v>1842</v>
      </c>
      <c r="K737" s="627" t="s">
        <v>1806</v>
      </c>
      <c r="L737" s="629">
        <v>44.779831723818198</v>
      </c>
      <c r="M737" s="629">
        <v>1</v>
      </c>
      <c r="N737" s="630">
        <v>44.779831723818198</v>
      </c>
    </row>
    <row r="738" spans="1:14" ht="14.4" customHeight="1" x14ac:dyDescent="0.3">
      <c r="A738" s="625" t="s">
        <v>535</v>
      </c>
      <c r="B738" s="626" t="s">
        <v>537</v>
      </c>
      <c r="C738" s="627" t="s">
        <v>555</v>
      </c>
      <c r="D738" s="628" t="s">
        <v>556</v>
      </c>
      <c r="E738" s="627" t="s">
        <v>544</v>
      </c>
      <c r="F738" s="628" t="s">
        <v>545</v>
      </c>
      <c r="G738" s="627"/>
      <c r="H738" s="627" t="s">
        <v>2517</v>
      </c>
      <c r="I738" s="627" t="s">
        <v>2518</v>
      </c>
      <c r="J738" s="627" t="s">
        <v>2519</v>
      </c>
      <c r="K738" s="627" t="s">
        <v>2520</v>
      </c>
      <c r="L738" s="629">
        <v>32.4304347826087</v>
      </c>
      <c r="M738" s="629">
        <v>46</v>
      </c>
      <c r="N738" s="630">
        <v>1491.8000000000002</v>
      </c>
    </row>
    <row r="739" spans="1:14" ht="14.4" customHeight="1" x14ac:dyDescent="0.3">
      <c r="A739" s="625" t="s">
        <v>535</v>
      </c>
      <c r="B739" s="626" t="s">
        <v>537</v>
      </c>
      <c r="C739" s="627" t="s">
        <v>555</v>
      </c>
      <c r="D739" s="628" t="s">
        <v>556</v>
      </c>
      <c r="E739" s="627" t="s">
        <v>544</v>
      </c>
      <c r="F739" s="628" t="s">
        <v>545</v>
      </c>
      <c r="G739" s="627"/>
      <c r="H739" s="627" t="s">
        <v>1851</v>
      </c>
      <c r="I739" s="627" t="s">
        <v>1852</v>
      </c>
      <c r="J739" s="627" t="s">
        <v>1853</v>
      </c>
      <c r="K739" s="627" t="s">
        <v>1854</v>
      </c>
      <c r="L739" s="629">
        <v>768.50049236511336</v>
      </c>
      <c r="M739" s="629">
        <v>1.44</v>
      </c>
      <c r="N739" s="630">
        <v>1106.6407090057633</v>
      </c>
    </row>
    <row r="740" spans="1:14" ht="14.4" customHeight="1" x14ac:dyDescent="0.3">
      <c r="A740" s="625" t="s">
        <v>535</v>
      </c>
      <c r="B740" s="626" t="s">
        <v>537</v>
      </c>
      <c r="C740" s="627" t="s">
        <v>555</v>
      </c>
      <c r="D740" s="628" t="s">
        <v>556</v>
      </c>
      <c r="E740" s="627" t="s">
        <v>544</v>
      </c>
      <c r="F740" s="628" t="s">
        <v>545</v>
      </c>
      <c r="G740" s="627"/>
      <c r="H740" s="627" t="s">
        <v>2521</v>
      </c>
      <c r="I740" s="627" t="s">
        <v>2522</v>
      </c>
      <c r="J740" s="627" t="s">
        <v>2523</v>
      </c>
      <c r="K740" s="627" t="s">
        <v>2524</v>
      </c>
      <c r="L740" s="629">
        <v>27.933481413784268</v>
      </c>
      <c r="M740" s="629">
        <v>3</v>
      </c>
      <c r="N740" s="630">
        <v>83.800444241352807</v>
      </c>
    </row>
    <row r="741" spans="1:14" ht="14.4" customHeight="1" x14ac:dyDescent="0.3">
      <c r="A741" s="625" t="s">
        <v>535</v>
      </c>
      <c r="B741" s="626" t="s">
        <v>537</v>
      </c>
      <c r="C741" s="627" t="s">
        <v>555</v>
      </c>
      <c r="D741" s="628" t="s">
        <v>556</v>
      </c>
      <c r="E741" s="627" t="s">
        <v>544</v>
      </c>
      <c r="F741" s="628" t="s">
        <v>545</v>
      </c>
      <c r="G741" s="627"/>
      <c r="H741" s="627" t="s">
        <v>2525</v>
      </c>
      <c r="I741" s="627" t="s">
        <v>2526</v>
      </c>
      <c r="J741" s="627" t="s">
        <v>2527</v>
      </c>
      <c r="K741" s="627" t="s">
        <v>2528</v>
      </c>
      <c r="L741" s="629">
        <v>299.525256660992</v>
      </c>
      <c r="M741" s="629">
        <v>1</v>
      </c>
      <c r="N741" s="630">
        <v>299.525256660992</v>
      </c>
    </row>
    <row r="742" spans="1:14" ht="14.4" customHeight="1" x14ac:dyDescent="0.3">
      <c r="A742" s="625" t="s">
        <v>535</v>
      </c>
      <c r="B742" s="626" t="s">
        <v>537</v>
      </c>
      <c r="C742" s="627" t="s">
        <v>555</v>
      </c>
      <c r="D742" s="628" t="s">
        <v>556</v>
      </c>
      <c r="E742" s="627" t="s">
        <v>544</v>
      </c>
      <c r="F742" s="628" t="s">
        <v>545</v>
      </c>
      <c r="G742" s="627" t="s">
        <v>639</v>
      </c>
      <c r="H742" s="627" t="s">
        <v>1859</v>
      </c>
      <c r="I742" s="627" t="s">
        <v>1860</v>
      </c>
      <c r="J742" s="627" t="s">
        <v>1861</v>
      </c>
      <c r="K742" s="627" t="s">
        <v>1862</v>
      </c>
      <c r="L742" s="629">
        <v>38.019998807482999</v>
      </c>
      <c r="M742" s="629">
        <v>2</v>
      </c>
      <c r="N742" s="630">
        <v>76.039997614965998</v>
      </c>
    </row>
    <row r="743" spans="1:14" ht="14.4" customHeight="1" x14ac:dyDescent="0.3">
      <c r="A743" s="625" t="s">
        <v>535</v>
      </c>
      <c r="B743" s="626" t="s">
        <v>537</v>
      </c>
      <c r="C743" s="627" t="s">
        <v>555</v>
      </c>
      <c r="D743" s="628" t="s">
        <v>556</v>
      </c>
      <c r="E743" s="627" t="s">
        <v>544</v>
      </c>
      <c r="F743" s="628" t="s">
        <v>545</v>
      </c>
      <c r="G743" s="627" t="s">
        <v>639</v>
      </c>
      <c r="H743" s="627" t="s">
        <v>2529</v>
      </c>
      <c r="I743" s="627" t="s">
        <v>2530</v>
      </c>
      <c r="J743" s="627" t="s">
        <v>1908</v>
      </c>
      <c r="K743" s="627" t="s">
        <v>1877</v>
      </c>
      <c r="L743" s="629">
        <v>25.39</v>
      </c>
      <c r="M743" s="629">
        <v>2</v>
      </c>
      <c r="N743" s="630">
        <v>50.78</v>
      </c>
    </row>
    <row r="744" spans="1:14" ht="14.4" customHeight="1" x14ac:dyDescent="0.3">
      <c r="A744" s="625" t="s">
        <v>535</v>
      </c>
      <c r="B744" s="626" t="s">
        <v>537</v>
      </c>
      <c r="C744" s="627" t="s">
        <v>555</v>
      </c>
      <c r="D744" s="628" t="s">
        <v>556</v>
      </c>
      <c r="E744" s="627" t="s">
        <v>544</v>
      </c>
      <c r="F744" s="628" t="s">
        <v>545</v>
      </c>
      <c r="G744" s="627" t="s">
        <v>639</v>
      </c>
      <c r="H744" s="627" t="s">
        <v>1870</v>
      </c>
      <c r="I744" s="627" t="s">
        <v>1871</v>
      </c>
      <c r="J744" s="627" t="s">
        <v>1872</v>
      </c>
      <c r="K744" s="627" t="s">
        <v>1873</v>
      </c>
      <c r="L744" s="629">
        <v>72.844441302226471</v>
      </c>
      <c r="M744" s="629">
        <v>4</v>
      </c>
      <c r="N744" s="630">
        <v>291.37776520890588</v>
      </c>
    </row>
    <row r="745" spans="1:14" ht="14.4" customHeight="1" x14ac:dyDescent="0.3">
      <c r="A745" s="625" t="s">
        <v>535</v>
      </c>
      <c r="B745" s="626" t="s">
        <v>537</v>
      </c>
      <c r="C745" s="627" t="s">
        <v>555</v>
      </c>
      <c r="D745" s="628" t="s">
        <v>556</v>
      </c>
      <c r="E745" s="627" t="s">
        <v>544</v>
      </c>
      <c r="F745" s="628" t="s">
        <v>545</v>
      </c>
      <c r="G745" s="627" t="s">
        <v>639</v>
      </c>
      <c r="H745" s="627" t="s">
        <v>1882</v>
      </c>
      <c r="I745" s="627" t="s">
        <v>1883</v>
      </c>
      <c r="J745" s="627" t="s">
        <v>1884</v>
      </c>
      <c r="K745" s="627" t="s">
        <v>1885</v>
      </c>
      <c r="L745" s="629">
        <v>182.15</v>
      </c>
      <c r="M745" s="629">
        <v>3</v>
      </c>
      <c r="N745" s="630">
        <v>546.45000000000005</v>
      </c>
    </row>
    <row r="746" spans="1:14" ht="14.4" customHeight="1" x14ac:dyDescent="0.3">
      <c r="A746" s="625" t="s">
        <v>535</v>
      </c>
      <c r="B746" s="626" t="s">
        <v>537</v>
      </c>
      <c r="C746" s="627" t="s">
        <v>555</v>
      </c>
      <c r="D746" s="628" t="s">
        <v>556</v>
      </c>
      <c r="E746" s="627" t="s">
        <v>544</v>
      </c>
      <c r="F746" s="628" t="s">
        <v>545</v>
      </c>
      <c r="G746" s="627" t="s">
        <v>639</v>
      </c>
      <c r="H746" s="627" t="s">
        <v>1886</v>
      </c>
      <c r="I746" s="627" t="s">
        <v>1887</v>
      </c>
      <c r="J746" s="627" t="s">
        <v>1888</v>
      </c>
      <c r="K746" s="627" t="s">
        <v>1889</v>
      </c>
      <c r="L746" s="629">
        <v>658.4823002432156</v>
      </c>
      <c r="M746" s="629">
        <v>15.8</v>
      </c>
      <c r="N746" s="630">
        <v>10404.020343842807</v>
      </c>
    </row>
    <row r="747" spans="1:14" ht="14.4" customHeight="1" x14ac:dyDescent="0.3">
      <c r="A747" s="625" t="s">
        <v>535</v>
      </c>
      <c r="B747" s="626" t="s">
        <v>537</v>
      </c>
      <c r="C747" s="627" t="s">
        <v>555</v>
      </c>
      <c r="D747" s="628" t="s">
        <v>556</v>
      </c>
      <c r="E747" s="627" t="s">
        <v>544</v>
      </c>
      <c r="F747" s="628" t="s">
        <v>545</v>
      </c>
      <c r="G747" s="627" t="s">
        <v>639</v>
      </c>
      <c r="H747" s="627" t="s">
        <v>1890</v>
      </c>
      <c r="I747" s="627" t="s">
        <v>1891</v>
      </c>
      <c r="J747" s="627" t="s">
        <v>1892</v>
      </c>
      <c r="K747" s="627" t="s">
        <v>1893</v>
      </c>
      <c r="L747" s="629">
        <v>229.25448647188463</v>
      </c>
      <c r="M747" s="629">
        <v>29.4</v>
      </c>
      <c r="N747" s="630">
        <v>6740.0819022734076</v>
      </c>
    </row>
    <row r="748" spans="1:14" ht="14.4" customHeight="1" x14ac:dyDescent="0.3">
      <c r="A748" s="625" t="s">
        <v>535</v>
      </c>
      <c r="B748" s="626" t="s">
        <v>537</v>
      </c>
      <c r="C748" s="627" t="s">
        <v>555</v>
      </c>
      <c r="D748" s="628" t="s">
        <v>556</v>
      </c>
      <c r="E748" s="627" t="s">
        <v>544</v>
      </c>
      <c r="F748" s="628" t="s">
        <v>545</v>
      </c>
      <c r="G748" s="627" t="s">
        <v>639</v>
      </c>
      <c r="H748" s="627" t="s">
        <v>1894</v>
      </c>
      <c r="I748" s="627" t="s">
        <v>1895</v>
      </c>
      <c r="J748" s="627" t="s">
        <v>1896</v>
      </c>
      <c r="K748" s="627" t="s">
        <v>1897</v>
      </c>
      <c r="L748" s="629">
        <v>4255.926186263323</v>
      </c>
      <c r="M748" s="629">
        <v>17.099999999999998</v>
      </c>
      <c r="N748" s="630">
        <v>72776.33778510282</v>
      </c>
    </row>
    <row r="749" spans="1:14" ht="14.4" customHeight="1" x14ac:dyDescent="0.3">
      <c r="A749" s="625" t="s">
        <v>535</v>
      </c>
      <c r="B749" s="626" t="s">
        <v>537</v>
      </c>
      <c r="C749" s="627" t="s">
        <v>555</v>
      </c>
      <c r="D749" s="628" t="s">
        <v>556</v>
      </c>
      <c r="E749" s="627" t="s">
        <v>544</v>
      </c>
      <c r="F749" s="628" t="s">
        <v>545</v>
      </c>
      <c r="G749" s="627" t="s">
        <v>639</v>
      </c>
      <c r="H749" s="627" t="s">
        <v>1898</v>
      </c>
      <c r="I749" s="627" t="s">
        <v>1899</v>
      </c>
      <c r="J749" s="627" t="s">
        <v>1900</v>
      </c>
      <c r="K749" s="627" t="s">
        <v>1901</v>
      </c>
      <c r="L749" s="629">
        <v>751.58200000000102</v>
      </c>
      <c r="M749" s="629">
        <v>0.25</v>
      </c>
      <c r="N749" s="630">
        <v>187.89550000000025</v>
      </c>
    </row>
    <row r="750" spans="1:14" ht="14.4" customHeight="1" x14ac:dyDescent="0.3">
      <c r="A750" s="625" t="s">
        <v>535</v>
      </c>
      <c r="B750" s="626" t="s">
        <v>537</v>
      </c>
      <c r="C750" s="627" t="s">
        <v>555</v>
      </c>
      <c r="D750" s="628" t="s">
        <v>556</v>
      </c>
      <c r="E750" s="627" t="s">
        <v>544</v>
      </c>
      <c r="F750" s="628" t="s">
        <v>545</v>
      </c>
      <c r="G750" s="627" t="s">
        <v>639</v>
      </c>
      <c r="H750" s="627" t="s">
        <v>1902</v>
      </c>
      <c r="I750" s="627" t="s">
        <v>1903</v>
      </c>
      <c r="J750" s="627" t="s">
        <v>1904</v>
      </c>
      <c r="K750" s="627" t="s">
        <v>1905</v>
      </c>
      <c r="L750" s="629">
        <v>556.078507865907</v>
      </c>
      <c r="M750" s="629">
        <v>12.1</v>
      </c>
      <c r="N750" s="630">
        <v>6728.549945177474</v>
      </c>
    </row>
    <row r="751" spans="1:14" ht="14.4" customHeight="1" x14ac:dyDescent="0.3">
      <c r="A751" s="625" t="s">
        <v>535</v>
      </c>
      <c r="B751" s="626" t="s">
        <v>537</v>
      </c>
      <c r="C751" s="627" t="s">
        <v>555</v>
      </c>
      <c r="D751" s="628" t="s">
        <v>556</v>
      </c>
      <c r="E751" s="627" t="s">
        <v>544</v>
      </c>
      <c r="F751" s="628" t="s">
        <v>545</v>
      </c>
      <c r="G751" s="627" t="s">
        <v>639</v>
      </c>
      <c r="H751" s="627" t="s">
        <v>2531</v>
      </c>
      <c r="I751" s="627" t="s">
        <v>2532</v>
      </c>
      <c r="J751" s="627" t="s">
        <v>2533</v>
      </c>
      <c r="K751" s="627" t="s">
        <v>2534</v>
      </c>
      <c r="L751" s="629">
        <v>63.16</v>
      </c>
      <c r="M751" s="629">
        <v>6</v>
      </c>
      <c r="N751" s="630">
        <v>378.96</v>
      </c>
    </row>
    <row r="752" spans="1:14" ht="14.4" customHeight="1" x14ac:dyDescent="0.3">
      <c r="A752" s="625" t="s">
        <v>535</v>
      </c>
      <c r="B752" s="626" t="s">
        <v>537</v>
      </c>
      <c r="C752" s="627" t="s">
        <v>555</v>
      </c>
      <c r="D752" s="628" t="s">
        <v>556</v>
      </c>
      <c r="E752" s="627" t="s">
        <v>544</v>
      </c>
      <c r="F752" s="628" t="s">
        <v>545</v>
      </c>
      <c r="G752" s="627" t="s">
        <v>639</v>
      </c>
      <c r="H752" s="627" t="s">
        <v>2535</v>
      </c>
      <c r="I752" s="627" t="s">
        <v>2536</v>
      </c>
      <c r="J752" s="627" t="s">
        <v>2533</v>
      </c>
      <c r="K752" s="627" t="s">
        <v>2537</v>
      </c>
      <c r="L752" s="629">
        <v>82.830084597397047</v>
      </c>
      <c r="M752" s="629">
        <v>38</v>
      </c>
      <c r="N752" s="630">
        <v>3147.5432147010879</v>
      </c>
    </row>
    <row r="753" spans="1:14" ht="14.4" customHeight="1" x14ac:dyDescent="0.3">
      <c r="A753" s="625" t="s">
        <v>535</v>
      </c>
      <c r="B753" s="626" t="s">
        <v>537</v>
      </c>
      <c r="C753" s="627" t="s">
        <v>555</v>
      </c>
      <c r="D753" s="628" t="s">
        <v>556</v>
      </c>
      <c r="E753" s="627" t="s">
        <v>544</v>
      </c>
      <c r="F753" s="628" t="s">
        <v>545</v>
      </c>
      <c r="G753" s="627" t="s">
        <v>639</v>
      </c>
      <c r="H753" s="627" t="s">
        <v>1906</v>
      </c>
      <c r="I753" s="627" t="s">
        <v>1907</v>
      </c>
      <c r="J753" s="627" t="s">
        <v>1908</v>
      </c>
      <c r="K753" s="627" t="s">
        <v>1909</v>
      </c>
      <c r="L753" s="629">
        <v>246.32999999999998</v>
      </c>
      <c r="M753" s="629">
        <v>15</v>
      </c>
      <c r="N753" s="630">
        <v>3694.95</v>
      </c>
    </row>
    <row r="754" spans="1:14" ht="14.4" customHeight="1" x14ac:dyDescent="0.3">
      <c r="A754" s="625" t="s">
        <v>535</v>
      </c>
      <c r="B754" s="626" t="s">
        <v>537</v>
      </c>
      <c r="C754" s="627" t="s">
        <v>555</v>
      </c>
      <c r="D754" s="628" t="s">
        <v>556</v>
      </c>
      <c r="E754" s="627" t="s">
        <v>544</v>
      </c>
      <c r="F754" s="628" t="s">
        <v>545</v>
      </c>
      <c r="G754" s="627" t="s">
        <v>639</v>
      </c>
      <c r="H754" s="627" t="s">
        <v>2538</v>
      </c>
      <c r="I754" s="627" t="s">
        <v>2539</v>
      </c>
      <c r="J754" s="627" t="s">
        <v>2540</v>
      </c>
      <c r="K754" s="627" t="s">
        <v>2541</v>
      </c>
      <c r="L754" s="629">
        <v>231.54</v>
      </c>
      <c r="M754" s="629">
        <v>1</v>
      </c>
      <c r="N754" s="630">
        <v>231.54</v>
      </c>
    </row>
    <row r="755" spans="1:14" ht="14.4" customHeight="1" x14ac:dyDescent="0.3">
      <c r="A755" s="625" t="s">
        <v>535</v>
      </c>
      <c r="B755" s="626" t="s">
        <v>537</v>
      </c>
      <c r="C755" s="627" t="s">
        <v>555</v>
      </c>
      <c r="D755" s="628" t="s">
        <v>556</v>
      </c>
      <c r="E755" s="627" t="s">
        <v>544</v>
      </c>
      <c r="F755" s="628" t="s">
        <v>545</v>
      </c>
      <c r="G755" s="627" t="s">
        <v>639</v>
      </c>
      <c r="H755" s="627" t="s">
        <v>2542</v>
      </c>
      <c r="I755" s="627" t="s">
        <v>2543</v>
      </c>
      <c r="J755" s="627" t="s">
        <v>2544</v>
      </c>
      <c r="K755" s="627" t="s">
        <v>2545</v>
      </c>
      <c r="L755" s="629">
        <v>119.91038326401323</v>
      </c>
      <c r="M755" s="629">
        <v>4</v>
      </c>
      <c r="N755" s="630">
        <v>479.64153305605294</v>
      </c>
    </row>
    <row r="756" spans="1:14" ht="14.4" customHeight="1" x14ac:dyDescent="0.3">
      <c r="A756" s="625" t="s">
        <v>535</v>
      </c>
      <c r="B756" s="626" t="s">
        <v>537</v>
      </c>
      <c r="C756" s="627" t="s">
        <v>555</v>
      </c>
      <c r="D756" s="628" t="s">
        <v>556</v>
      </c>
      <c r="E756" s="627" t="s">
        <v>544</v>
      </c>
      <c r="F756" s="628" t="s">
        <v>545</v>
      </c>
      <c r="G756" s="627" t="s">
        <v>639</v>
      </c>
      <c r="H756" s="627" t="s">
        <v>2546</v>
      </c>
      <c r="I756" s="627" t="s">
        <v>2547</v>
      </c>
      <c r="J756" s="627" t="s">
        <v>1892</v>
      </c>
      <c r="K756" s="627" t="s">
        <v>2548</v>
      </c>
      <c r="L756" s="629">
        <v>135.87</v>
      </c>
      <c r="M756" s="629">
        <v>2</v>
      </c>
      <c r="N756" s="630">
        <v>271.74</v>
      </c>
    </row>
    <row r="757" spans="1:14" ht="14.4" customHeight="1" x14ac:dyDescent="0.3">
      <c r="A757" s="625" t="s">
        <v>535</v>
      </c>
      <c r="B757" s="626" t="s">
        <v>537</v>
      </c>
      <c r="C757" s="627" t="s">
        <v>555</v>
      </c>
      <c r="D757" s="628" t="s">
        <v>556</v>
      </c>
      <c r="E757" s="627" t="s">
        <v>544</v>
      </c>
      <c r="F757" s="628" t="s">
        <v>545</v>
      </c>
      <c r="G757" s="627" t="s">
        <v>639</v>
      </c>
      <c r="H757" s="627" t="s">
        <v>1910</v>
      </c>
      <c r="I757" s="627" t="s">
        <v>1911</v>
      </c>
      <c r="J757" s="627" t="s">
        <v>1912</v>
      </c>
      <c r="K757" s="627" t="s">
        <v>1913</v>
      </c>
      <c r="L757" s="629">
        <v>269.4141176470589</v>
      </c>
      <c r="M757" s="629">
        <v>17</v>
      </c>
      <c r="N757" s="630">
        <v>4580.0400000000009</v>
      </c>
    </row>
    <row r="758" spans="1:14" ht="14.4" customHeight="1" x14ac:dyDescent="0.3">
      <c r="A758" s="625" t="s">
        <v>535</v>
      </c>
      <c r="B758" s="626" t="s">
        <v>537</v>
      </c>
      <c r="C758" s="627" t="s">
        <v>555</v>
      </c>
      <c r="D758" s="628" t="s">
        <v>556</v>
      </c>
      <c r="E758" s="627" t="s">
        <v>544</v>
      </c>
      <c r="F758" s="628" t="s">
        <v>545</v>
      </c>
      <c r="G758" s="627" t="s">
        <v>639</v>
      </c>
      <c r="H758" s="627" t="s">
        <v>2549</v>
      </c>
      <c r="I758" s="627" t="s">
        <v>2550</v>
      </c>
      <c r="J758" s="627" t="s">
        <v>2551</v>
      </c>
      <c r="K758" s="627" t="s">
        <v>2552</v>
      </c>
      <c r="L758" s="629">
        <v>119.91</v>
      </c>
      <c r="M758" s="629">
        <v>1</v>
      </c>
      <c r="N758" s="630">
        <v>119.91</v>
      </c>
    </row>
    <row r="759" spans="1:14" ht="14.4" customHeight="1" x14ac:dyDescent="0.3">
      <c r="A759" s="625" t="s">
        <v>535</v>
      </c>
      <c r="B759" s="626" t="s">
        <v>537</v>
      </c>
      <c r="C759" s="627" t="s">
        <v>555</v>
      </c>
      <c r="D759" s="628" t="s">
        <v>556</v>
      </c>
      <c r="E759" s="627" t="s">
        <v>544</v>
      </c>
      <c r="F759" s="628" t="s">
        <v>545</v>
      </c>
      <c r="G759" s="627" t="s">
        <v>1511</v>
      </c>
      <c r="H759" s="627" t="s">
        <v>1914</v>
      </c>
      <c r="I759" s="627" t="s">
        <v>1915</v>
      </c>
      <c r="J759" s="627" t="s">
        <v>1916</v>
      </c>
      <c r="K759" s="627" t="s">
        <v>1917</v>
      </c>
      <c r="L759" s="629">
        <v>283.6220385181561</v>
      </c>
      <c r="M759" s="629">
        <v>7</v>
      </c>
      <c r="N759" s="630">
        <v>1985.3542696270929</v>
      </c>
    </row>
    <row r="760" spans="1:14" ht="14.4" customHeight="1" x14ac:dyDescent="0.3">
      <c r="A760" s="625" t="s">
        <v>535</v>
      </c>
      <c r="B760" s="626" t="s">
        <v>537</v>
      </c>
      <c r="C760" s="627" t="s">
        <v>555</v>
      </c>
      <c r="D760" s="628" t="s">
        <v>556</v>
      </c>
      <c r="E760" s="627" t="s">
        <v>544</v>
      </c>
      <c r="F760" s="628" t="s">
        <v>545</v>
      </c>
      <c r="G760" s="627" t="s">
        <v>1511</v>
      </c>
      <c r="H760" s="627" t="s">
        <v>1918</v>
      </c>
      <c r="I760" s="627" t="s">
        <v>1919</v>
      </c>
      <c r="J760" s="627" t="s">
        <v>1920</v>
      </c>
      <c r="K760" s="627" t="s">
        <v>1921</v>
      </c>
      <c r="L760" s="629">
        <v>88.6</v>
      </c>
      <c r="M760" s="629">
        <v>35</v>
      </c>
      <c r="N760" s="630">
        <v>3101</v>
      </c>
    </row>
    <row r="761" spans="1:14" ht="14.4" customHeight="1" x14ac:dyDescent="0.3">
      <c r="A761" s="625" t="s">
        <v>535</v>
      </c>
      <c r="B761" s="626" t="s">
        <v>537</v>
      </c>
      <c r="C761" s="627" t="s">
        <v>555</v>
      </c>
      <c r="D761" s="628" t="s">
        <v>556</v>
      </c>
      <c r="E761" s="627" t="s">
        <v>544</v>
      </c>
      <c r="F761" s="628" t="s">
        <v>545</v>
      </c>
      <c r="G761" s="627" t="s">
        <v>1511</v>
      </c>
      <c r="H761" s="627" t="s">
        <v>1922</v>
      </c>
      <c r="I761" s="627" t="s">
        <v>1923</v>
      </c>
      <c r="J761" s="627" t="s">
        <v>1884</v>
      </c>
      <c r="K761" s="627" t="s">
        <v>1924</v>
      </c>
      <c r="L761" s="629">
        <v>52.294016722339933</v>
      </c>
      <c r="M761" s="629">
        <v>513</v>
      </c>
      <c r="N761" s="630">
        <v>26826.830578560384</v>
      </c>
    </row>
    <row r="762" spans="1:14" ht="14.4" customHeight="1" x14ac:dyDescent="0.3">
      <c r="A762" s="625" t="s">
        <v>535</v>
      </c>
      <c r="B762" s="626" t="s">
        <v>537</v>
      </c>
      <c r="C762" s="627" t="s">
        <v>555</v>
      </c>
      <c r="D762" s="628" t="s">
        <v>556</v>
      </c>
      <c r="E762" s="627" t="s">
        <v>544</v>
      </c>
      <c r="F762" s="628" t="s">
        <v>545</v>
      </c>
      <c r="G762" s="627" t="s">
        <v>1511</v>
      </c>
      <c r="H762" s="627" t="s">
        <v>1925</v>
      </c>
      <c r="I762" s="627" t="s">
        <v>1926</v>
      </c>
      <c r="J762" s="627" t="s">
        <v>1927</v>
      </c>
      <c r="K762" s="627" t="s">
        <v>1928</v>
      </c>
      <c r="L762" s="629">
        <v>3768.2626401146958</v>
      </c>
      <c r="M762" s="629">
        <v>11.253000000000002</v>
      </c>
      <c r="N762" s="630">
        <v>42404.259489210679</v>
      </c>
    </row>
    <row r="763" spans="1:14" ht="14.4" customHeight="1" x14ac:dyDescent="0.3">
      <c r="A763" s="625" t="s">
        <v>535</v>
      </c>
      <c r="B763" s="626" t="s">
        <v>537</v>
      </c>
      <c r="C763" s="627" t="s">
        <v>555</v>
      </c>
      <c r="D763" s="628" t="s">
        <v>556</v>
      </c>
      <c r="E763" s="627" t="s">
        <v>544</v>
      </c>
      <c r="F763" s="628" t="s">
        <v>545</v>
      </c>
      <c r="G763" s="627" t="s">
        <v>1511</v>
      </c>
      <c r="H763" s="627" t="s">
        <v>1929</v>
      </c>
      <c r="I763" s="627" t="s">
        <v>1930</v>
      </c>
      <c r="J763" s="627" t="s">
        <v>1931</v>
      </c>
      <c r="K763" s="627" t="s">
        <v>1932</v>
      </c>
      <c r="L763" s="629">
        <v>236.20324787333632</v>
      </c>
      <c r="M763" s="629">
        <v>3</v>
      </c>
      <c r="N763" s="630">
        <v>708.609743620009</v>
      </c>
    </row>
    <row r="764" spans="1:14" ht="14.4" customHeight="1" x14ac:dyDescent="0.3">
      <c r="A764" s="625" t="s">
        <v>535</v>
      </c>
      <c r="B764" s="626" t="s">
        <v>537</v>
      </c>
      <c r="C764" s="627" t="s">
        <v>555</v>
      </c>
      <c r="D764" s="628" t="s">
        <v>556</v>
      </c>
      <c r="E764" s="627" t="s">
        <v>544</v>
      </c>
      <c r="F764" s="628" t="s">
        <v>545</v>
      </c>
      <c r="G764" s="627" t="s">
        <v>1511</v>
      </c>
      <c r="H764" s="627" t="s">
        <v>1933</v>
      </c>
      <c r="I764" s="627" t="s">
        <v>1934</v>
      </c>
      <c r="J764" s="627" t="s">
        <v>1935</v>
      </c>
      <c r="K764" s="627" t="s">
        <v>1932</v>
      </c>
      <c r="L764" s="629">
        <v>57.369970706098997</v>
      </c>
      <c r="M764" s="629">
        <v>1</v>
      </c>
      <c r="N764" s="630">
        <v>57.369970706098997</v>
      </c>
    </row>
    <row r="765" spans="1:14" ht="14.4" customHeight="1" x14ac:dyDescent="0.3">
      <c r="A765" s="625" t="s">
        <v>535</v>
      </c>
      <c r="B765" s="626" t="s">
        <v>537</v>
      </c>
      <c r="C765" s="627" t="s">
        <v>555</v>
      </c>
      <c r="D765" s="628" t="s">
        <v>556</v>
      </c>
      <c r="E765" s="627" t="s">
        <v>544</v>
      </c>
      <c r="F765" s="628" t="s">
        <v>545</v>
      </c>
      <c r="G765" s="627" t="s">
        <v>1511</v>
      </c>
      <c r="H765" s="627" t="s">
        <v>1936</v>
      </c>
      <c r="I765" s="627" t="s">
        <v>1937</v>
      </c>
      <c r="J765" s="627" t="s">
        <v>1938</v>
      </c>
      <c r="K765" s="627" t="s">
        <v>1939</v>
      </c>
      <c r="L765" s="629">
        <v>313.98319932619751</v>
      </c>
      <c r="M765" s="629">
        <v>4</v>
      </c>
      <c r="N765" s="630">
        <v>1255.93279730479</v>
      </c>
    </row>
    <row r="766" spans="1:14" ht="14.4" customHeight="1" x14ac:dyDescent="0.3">
      <c r="A766" s="625" t="s">
        <v>535</v>
      </c>
      <c r="B766" s="626" t="s">
        <v>537</v>
      </c>
      <c r="C766" s="627" t="s">
        <v>555</v>
      </c>
      <c r="D766" s="628" t="s">
        <v>556</v>
      </c>
      <c r="E766" s="627" t="s">
        <v>544</v>
      </c>
      <c r="F766" s="628" t="s">
        <v>545</v>
      </c>
      <c r="G766" s="627" t="s">
        <v>1511</v>
      </c>
      <c r="H766" s="627" t="s">
        <v>1940</v>
      </c>
      <c r="I766" s="627" t="s">
        <v>1941</v>
      </c>
      <c r="J766" s="627" t="s">
        <v>1942</v>
      </c>
      <c r="K766" s="627" t="s">
        <v>1943</v>
      </c>
      <c r="L766" s="629">
        <v>96.292819010065685</v>
      </c>
      <c r="M766" s="629">
        <v>50</v>
      </c>
      <c r="N766" s="630">
        <v>4814.6409505032843</v>
      </c>
    </row>
    <row r="767" spans="1:14" ht="14.4" customHeight="1" x14ac:dyDescent="0.3">
      <c r="A767" s="625" t="s">
        <v>535</v>
      </c>
      <c r="B767" s="626" t="s">
        <v>537</v>
      </c>
      <c r="C767" s="627" t="s">
        <v>555</v>
      </c>
      <c r="D767" s="628" t="s">
        <v>556</v>
      </c>
      <c r="E767" s="627" t="s">
        <v>544</v>
      </c>
      <c r="F767" s="628" t="s">
        <v>545</v>
      </c>
      <c r="G767" s="627" t="s">
        <v>1511</v>
      </c>
      <c r="H767" s="627" t="s">
        <v>2553</v>
      </c>
      <c r="I767" s="627" t="s">
        <v>2554</v>
      </c>
      <c r="J767" s="627" t="s">
        <v>2555</v>
      </c>
      <c r="K767" s="627" t="s">
        <v>2556</v>
      </c>
      <c r="L767" s="629">
        <v>279.5787857142858</v>
      </c>
      <c r="M767" s="629">
        <v>56</v>
      </c>
      <c r="N767" s="630">
        <v>15656.412000000004</v>
      </c>
    </row>
    <row r="768" spans="1:14" ht="14.4" customHeight="1" x14ac:dyDescent="0.3">
      <c r="A768" s="625" t="s">
        <v>535</v>
      </c>
      <c r="B768" s="626" t="s">
        <v>537</v>
      </c>
      <c r="C768" s="627" t="s">
        <v>555</v>
      </c>
      <c r="D768" s="628" t="s">
        <v>556</v>
      </c>
      <c r="E768" s="627" t="s">
        <v>544</v>
      </c>
      <c r="F768" s="628" t="s">
        <v>545</v>
      </c>
      <c r="G768" s="627" t="s">
        <v>1511</v>
      </c>
      <c r="H768" s="627" t="s">
        <v>1944</v>
      </c>
      <c r="I768" s="627" t="s">
        <v>1945</v>
      </c>
      <c r="J768" s="627" t="s">
        <v>1946</v>
      </c>
      <c r="K768" s="627" t="s">
        <v>1897</v>
      </c>
      <c r="L768" s="629">
        <v>307.3444429873785</v>
      </c>
      <c r="M768" s="629">
        <v>57.800000000000082</v>
      </c>
      <c r="N768" s="630">
        <v>17764.508804670502</v>
      </c>
    </row>
    <row r="769" spans="1:14" ht="14.4" customHeight="1" x14ac:dyDescent="0.3">
      <c r="A769" s="625" t="s">
        <v>535</v>
      </c>
      <c r="B769" s="626" t="s">
        <v>537</v>
      </c>
      <c r="C769" s="627" t="s">
        <v>555</v>
      </c>
      <c r="D769" s="628" t="s">
        <v>556</v>
      </c>
      <c r="E769" s="627" t="s">
        <v>544</v>
      </c>
      <c r="F769" s="628" t="s">
        <v>545</v>
      </c>
      <c r="G769" s="627" t="s">
        <v>1511</v>
      </c>
      <c r="H769" s="627" t="s">
        <v>1947</v>
      </c>
      <c r="I769" s="627" t="s">
        <v>1948</v>
      </c>
      <c r="J769" s="627" t="s">
        <v>1949</v>
      </c>
      <c r="K769" s="627" t="s">
        <v>1950</v>
      </c>
      <c r="L769" s="629">
        <v>226.08554437284312</v>
      </c>
      <c r="M769" s="629">
        <v>37.599999999999994</v>
      </c>
      <c r="N769" s="630">
        <v>8500.8164684188996</v>
      </c>
    </row>
    <row r="770" spans="1:14" ht="14.4" customHeight="1" x14ac:dyDescent="0.3">
      <c r="A770" s="625" t="s">
        <v>535</v>
      </c>
      <c r="B770" s="626" t="s">
        <v>537</v>
      </c>
      <c r="C770" s="627" t="s">
        <v>555</v>
      </c>
      <c r="D770" s="628" t="s">
        <v>556</v>
      </c>
      <c r="E770" s="627" t="s">
        <v>544</v>
      </c>
      <c r="F770" s="628" t="s">
        <v>545</v>
      </c>
      <c r="G770" s="627" t="s">
        <v>1511</v>
      </c>
      <c r="H770" s="627" t="s">
        <v>2557</v>
      </c>
      <c r="I770" s="627" t="s">
        <v>2558</v>
      </c>
      <c r="J770" s="627" t="s">
        <v>2559</v>
      </c>
      <c r="K770" s="627" t="s">
        <v>2560</v>
      </c>
      <c r="L770" s="629">
        <v>75.3</v>
      </c>
      <c r="M770" s="629">
        <v>6</v>
      </c>
      <c r="N770" s="630">
        <v>451.79999999999995</v>
      </c>
    </row>
    <row r="771" spans="1:14" ht="14.4" customHeight="1" x14ac:dyDescent="0.3">
      <c r="A771" s="625" t="s">
        <v>535</v>
      </c>
      <c r="B771" s="626" t="s">
        <v>537</v>
      </c>
      <c r="C771" s="627" t="s">
        <v>555</v>
      </c>
      <c r="D771" s="628" t="s">
        <v>556</v>
      </c>
      <c r="E771" s="627" t="s">
        <v>544</v>
      </c>
      <c r="F771" s="628" t="s">
        <v>545</v>
      </c>
      <c r="G771" s="627" t="s">
        <v>1511</v>
      </c>
      <c r="H771" s="627" t="s">
        <v>1955</v>
      </c>
      <c r="I771" s="627" t="s">
        <v>1956</v>
      </c>
      <c r="J771" s="627" t="s">
        <v>1957</v>
      </c>
      <c r="K771" s="627" t="s">
        <v>1958</v>
      </c>
      <c r="L771" s="629">
        <v>161.59376811594205</v>
      </c>
      <c r="M771" s="629">
        <v>69</v>
      </c>
      <c r="N771" s="630">
        <v>11149.970000000001</v>
      </c>
    </row>
    <row r="772" spans="1:14" ht="14.4" customHeight="1" x14ac:dyDescent="0.3">
      <c r="A772" s="625" t="s">
        <v>535</v>
      </c>
      <c r="B772" s="626" t="s">
        <v>537</v>
      </c>
      <c r="C772" s="627" t="s">
        <v>555</v>
      </c>
      <c r="D772" s="628" t="s">
        <v>556</v>
      </c>
      <c r="E772" s="627" t="s">
        <v>544</v>
      </c>
      <c r="F772" s="628" t="s">
        <v>545</v>
      </c>
      <c r="G772" s="627" t="s">
        <v>1511</v>
      </c>
      <c r="H772" s="627" t="s">
        <v>1959</v>
      </c>
      <c r="I772" s="627" t="s">
        <v>1960</v>
      </c>
      <c r="J772" s="627" t="s">
        <v>1961</v>
      </c>
      <c r="K772" s="627" t="s">
        <v>1962</v>
      </c>
      <c r="L772" s="629">
        <v>323.85989660224385</v>
      </c>
      <c r="M772" s="629">
        <v>73</v>
      </c>
      <c r="N772" s="630">
        <v>23641.7724519638</v>
      </c>
    </row>
    <row r="773" spans="1:14" ht="14.4" customHeight="1" x14ac:dyDescent="0.3">
      <c r="A773" s="625" t="s">
        <v>535</v>
      </c>
      <c r="B773" s="626" t="s">
        <v>537</v>
      </c>
      <c r="C773" s="627" t="s">
        <v>555</v>
      </c>
      <c r="D773" s="628" t="s">
        <v>556</v>
      </c>
      <c r="E773" s="627" t="s">
        <v>544</v>
      </c>
      <c r="F773" s="628" t="s">
        <v>545</v>
      </c>
      <c r="G773" s="627" t="s">
        <v>1511</v>
      </c>
      <c r="H773" s="627" t="s">
        <v>1963</v>
      </c>
      <c r="I773" s="627" t="s">
        <v>1964</v>
      </c>
      <c r="J773" s="627" t="s">
        <v>1965</v>
      </c>
      <c r="K773" s="627" t="s">
        <v>1966</v>
      </c>
      <c r="L773" s="629">
        <v>104.42</v>
      </c>
      <c r="M773" s="629">
        <v>1</v>
      </c>
      <c r="N773" s="630">
        <v>104.42</v>
      </c>
    </row>
    <row r="774" spans="1:14" ht="14.4" customHeight="1" x14ac:dyDescent="0.3">
      <c r="A774" s="625" t="s">
        <v>535</v>
      </c>
      <c r="B774" s="626" t="s">
        <v>537</v>
      </c>
      <c r="C774" s="627" t="s">
        <v>555</v>
      </c>
      <c r="D774" s="628" t="s">
        <v>556</v>
      </c>
      <c r="E774" s="627" t="s">
        <v>544</v>
      </c>
      <c r="F774" s="628" t="s">
        <v>545</v>
      </c>
      <c r="G774" s="627" t="s">
        <v>1511</v>
      </c>
      <c r="H774" s="627" t="s">
        <v>2561</v>
      </c>
      <c r="I774" s="627" t="s">
        <v>2562</v>
      </c>
      <c r="J774" s="627" t="s">
        <v>2563</v>
      </c>
      <c r="K774" s="627" t="s">
        <v>2564</v>
      </c>
      <c r="L774" s="629">
        <v>168.04930304730101</v>
      </c>
      <c r="M774" s="629">
        <v>2</v>
      </c>
      <c r="N774" s="630">
        <v>336.09860609460202</v>
      </c>
    </row>
    <row r="775" spans="1:14" ht="14.4" customHeight="1" x14ac:dyDescent="0.3">
      <c r="A775" s="625" t="s">
        <v>535</v>
      </c>
      <c r="B775" s="626" t="s">
        <v>537</v>
      </c>
      <c r="C775" s="627" t="s">
        <v>555</v>
      </c>
      <c r="D775" s="628" t="s">
        <v>556</v>
      </c>
      <c r="E775" s="627" t="s">
        <v>544</v>
      </c>
      <c r="F775" s="628" t="s">
        <v>545</v>
      </c>
      <c r="G775" s="627" t="s">
        <v>1511</v>
      </c>
      <c r="H775" s="627" t="s">
        <v>1973</v>
      </c>
      <c r="I775" s="627" t="s">
        <v>1974</v>
      </c>
      <c r="J775" s="627" t="s">
        <v>1975</v>
      </c>
      <c r="K775" s="627" t="s">
        <v>1976</v>
      </c>
      <c r="L775" s="629">
        <v>59.790000000000006</v>
      </c>
      <c r="M775" s="629">
        <v>22</v>
      </c>
      <c r="N775" s="630">
        <v>1315.38</v>
      </c>
    </row>
    <row r="776" spans="1:14" ht="14.4" customHeight="1" x14ac:dyDescent="0.3">
      <c r="A776" s="625" t="s">
        <v>535</v>
      </c>
      <c r="B776" s="626" t="s">
        <v>537</v>
      </c>
      <c r="C776" s="627" t="s">
        <v>555</v>
      </c>
      <c r="D776" s="628" t="s">
        <v>556</v>
      </c>
      <c r="E776" s="627" t="s">
        <v>544</v>
      </c>
      <c r="F776" s="628" t="s">
        <v>545</v>
      </c>
      <c r="G776" s="627" t="s">
        <v>1511</v>
      </c>
      <c r="H776" s="627" t="s">
        <v>2565</v>
      </c>
      <c r="I776" s="627" t="s">
        <v>2566</v>
      </c>
      <c r="J776" s="627" t="s">
        <v>2567</v>
      </c>
      <c r="K776" s="627" t="s">
        <v>2568</v>
      </c>
      <c r="L776" s="629">
        <v>12592.49</v>
      </c>
      <c r="M776" s="629">
        <v>2</v>
      </c>
      <c r="N776" s="630">
        <v>25184.98</v>
      </c>
    </row>
    <row r="777" spans="1:14" ht="14.4" customHeight="1" x14ac:dyDescent="0.3">
      <c r="A777" s="625" t="s">
        <v>535</v>
      </c>
      <c r="B777" s="626" t="s">
        <v>537</v>
      </c>
      <c r="C777" s="627" t="s">
        <v>555</v>
      </c>
      <c r="D777" s="628" t="s">
        <v>556</v>
      </c>
      <c r="E777" s="627" t="s">
        <v>544</v>
      </c>
      <c r="F777" s="628" t="s">
        <v>545</v>
      </c>
      <c r="G777" s="627" t="s">
        <v>1511</v>
      </c>
      <c r="H777" s="627" t="s">
        <v>2569</v>
      </c>
      <c r="I777" s="627" t="s">
        <v>2570</v>
      </c>
      <c r="J777" s="627" t="s">
        <v>2571</v>
      </c>
      <c r="K777" s="627" t="s">
        <v>2572</v>
      </c>
      <c r="L777" s="629">
        <v>198.49</v>
      </c>
      <c r="M777" s="629">
        <v>20</v>
      </c>
      <c r="N777" s="630">
        <v>3969.8</v>
      </c>
    </row>
    <row r="778" spans="1:14" ht="14.4" customHeight="1" x14ac:dyDescent="0.3">
      <c r="A778" s="625" t="s">
        <v>535</v>
      </c>
      <c r="B778" s="626" t="s">
        <v>537</v>
      </c>
      <c r="C778" s="627" t="s">
        <v>555</v>
      </c>
      <c r="D778" s="628" t="s">
        <v>556</v>
      </c>
      <c r="E778" s="627" t="s">
        <v>546</v>
      </c>
      <c r="F778" s="628" t="s">
        <v>547</v>
      </c>
      <c r="G778" s="627" t="s">
        <v>639</v>
      </c>
      <c r="H778" s="627" t="s">
        <v>2573</v>
      </c>
      <c r="I778" s="627" t="s">
        <v>2574</v>
      </c>
      <c r="J778" s="627" t="s">
        <v>2575</v>
      </c>
      <c r="K778" s="627" t="s">
        <v>2576</v>
      </c>
      <c r="L778" s="629">
        <v>32.97</v>
      </c>
      <c r="M778" s="629">
        <v>1</v>
      </c>
      <c r="N778" s="630">
        <v>32.97</v>
      </c>
    </row>
    <row r="779" spans="1:14" ht="14.4" customHeight="1" x14ac:dyDescent="0.3">
      <c r="A779" s="625" t="s">
        <v>535</v>
      </c>
      <c r="B779" s="626" t="s">
        <v>537</v>
      </c>
      <c r="C779" s="627" t="s">
        <v>555</v>
      </c>
      <c r="D779" s="628" t="s">
        <v>556</v>
      </c>
      <c r="E779" s="627" t="s">
        <v>546</v>
      </c>
      <c r="F779" s="628" t="s">
        <v>547</v>
      </c>
      <c r="G779" s="627" t="s">
        <v>1511</v>
      </c>
      <c r="H779" s="627" t="s">
        <v>2577</v>
      </c>
      <c r="I779" s="627" t="s">
        <v>2578</v>
      </c>
      <c r="J779" s="627" t="s">
        <v>2579</v>
      </c>
      <c r="K779" s="627"/>
      <c r="L779" s="629">
        <v>91.735055764988999</v>
      </c>
      <c r="M779" s="629">
        <v>277</v>
      </c>
      <c r="N779" s="630">
        <v>25410.610446901952</v>
      </c>
    </row>
    <row r="780" spans="1:14" ht="14.4" customHeight="1" x14ac:dyDescent="0.3">
      <c r="A780" s="625" t="s">
        <v>535</v>
      </c>
      <c r="B780" s="626" t="s">
        <v>537</v>
      </c>
      <c r="C780" s="627" t="s">
        <v>555</v>
      </c>
      <c r="D780" s="628" t="s">
        <v>556</v>
      </c>
      <c r="E780" s="627" t="s">
        <v>546</v>
      </c>
      <c r="F780" s="628" t="s">
        <v>547</v>
      </c>
      <c r="G780" s="627" t="s">
        <v>1511</v>
      </c>
      <c r="H780" s="627" t="s">
        <v>2580</v>
      </c>
      <c r="I780" s="627" t="s">
        <v>2581</v>
      </c>
      <c r="J780" s="627" t="s">
        <v>2582</v>
      </c>
      <c r="K780" s="627" t="s">
        <v>2583</v>
      </c>
      <c r="L780" s="629">
        <v>2994.1733498614431</v>
      </c>
      <c r="M780" s="629">
        <v>65</v>
      </c>
      <c r="N780" s="630">
        <v>194621.26774099379</v>
      </c>
    </row>
    <row r="781" spans="1:14" ht="14.4" customHeight="1" x14ac:dyDescent="0.3">
      <c r="A781" s="625" t="s">
        <v>535</v>
      </c>
      <c r="B781" s="626" t="s">
        <v>537</v>
      </c>
      <c r="C781" s="627" t="s">
        <v>555</v>
      </c>
      <c r="D781" s="628" t="s">
        <v>556</v>
      </c>
      <c r="E781" s="627" t="s">
        <v>542</v>
      </c>
      <c r="F781" s="628" t="s">
        <v>543</v>
      </c>
      <c r="G781" s="627"/>
      <c r="H781" s="627"/>
      <c r="I781" s="627" t="s">
        <v>2584</v>
      </c>
      <c r="J781" s="627" t="s">
        <v>2585</v>
      </c>
      <c r="K781" s="627"/>
      <c r="L781" s="629">
        <v>3842.0400000000004</v>
      </c>
      <c r="M781" s="629">
        <v>16</v>
      </c>
      <c r="N781" s="630">
        <v>61472.640000000007</v>
      </c>
    </row>
    <row r="782" spans="1:14" ht="14.4" customHeight="1" x14ac:dyDescent="0.3">
      <c r="A782" s="625" t="s">
        <v>535</v>
      </c>
      <c r="B782" s="626" t="s">
        <v>537</v>
      </c>
      <c r="C782" s="627" t="s">
        <v>555</v>
      </c>
      <c r="D782" s="628" t="s">
        <v>556</v>
      </c>
      <c r="E782" s="627" t="s">
        <v>542</v>
      </c>
      <c r="F782" s="628" t="s">
        <v>543</v>
      </c>
      <c r="G782" s="627"/>
      <c r="H782" s="627"/>
      <c r="I782" s="627" t="s">
        <v>2586</v>
      </c>
      <c r="J782" s="627" t="s">
        <v>2587</v>
      </c>
      <c r="K782" s="627"/>
      <c r="L782" s="629">
        <v>1407.5414215686271</v>
      </c>
      <c r="M782" s="629">
        <v>204</v>
      </c>
      <c r="N782" s="630">
        <v>287138.44999999995</v>
      </c>
    </row>
    <row r="783" spans="1:14" ht="14.4" customHeight="1" x14ac:dyDescent="0.3">
      <c r="A783" s="625" t="s">
        <v>535</v>
      </c>
      <c r="B783" s="626" t="s">
        <v>537</v>
      </c>
      <c r="C783" s="627" t="s">
        <v>555</v>
      </c>
      <c r="D783" s="628" t="s">
        <v>556</v>
      </c>
      <c r="E783" s="627" t="s">
        <v>542</v>
      </c>
      <c r="F783" s="628" t="s">
        <v>543</v>
      </c>
      <c r="G783" s="627"/>
      <c r="H783" s="627"/>
      <c r="I783" s="627" t="s">
        <v>2588</v>
      </c>
      <c r="J783" s="627" t="s">
        <v>2589</v>
      </c>
      <c r="K783" s="627"/>
      <c r="L783" s="629">
        <v>2907</v>
      </c>
      <c r="M783" s="629">
        <v>4</v>
      </c>
      <c r="N783" s="630">
        <v>11628</v>
      </c>
    </row>
    <row r="784" spans="1:14" ht="14.4" customHeight="1" x14ac:dyDescent="0.3">
      <c r="A784" s="625" t="s">
        <v>535</v>
      </c>
      <c r="B784" s="626" t="s">
        <v>537</v>
      </c>
      <c r="C784" s="627" t="s">
        <v>555</v>
      </c>
      <c r="D784" s="628" t="s">
        <v>556</v>
      </c>
      <c r="E784" s="627" t="s">
        <v>542</v>
      </c>
      <c r="F784" s="628" t="s">
        <v>543</v>
      </c>
      <c r="G784" s="627"/>
      <c r="H784" s="627"/>
      <c r="I784" s="627" t="s">
        <v>2590</v>
      </c>
      <c r="J784" s="627" t="s">
        <v>2591</v>
      </c>
      <c r="K784" s="627"/>
      <c r="L784" s="629">
        <v>8544.7342857142867</v>
      </c>
      <c r="M784" s="629">
        <v>7</v>
      </c>
      <c r="N784" s="630">
        <v>59813.140000000007</v>
      </c>
    </row>
    <row r="785" spans="1:14" ht="14.4" customHeight="1" x14ac:dyDescent="0.3">
      <c r="A785" s="625" t="s">
        <v>535</v>
      </c>
      <c r="B785" s="626" t="s">
        <v>537</v>
      </c>
      <c r="C785" s="627" t="s">
        <v>557</v>
      </c>
      <c r="D785" s="628" t="s">
        <v>558</v>
      </c>
      <c r="E785" s="627" t="s">
        <v>538</v>
      </c>
      <c r="F785" s="628" t="s">
        <v>539</v>
      </c>
      <c r="G785" s="627"/>
      <c r="H785" s="627" t="s">
        <v>609</v>
      </c>
      <c r="I785" s="627" t="s">
        <v>610</v>
      </c>
      <c r="J785" s="627" t="s">
        <v>611</v>
      </c>
      <c r="K785" s="627" t="s">
        <v>612</v>
      </c>
      <c r="L785" s="629">
        <v>107.518</v>
      </c>
      <c r="M785" s="629">
        <v>5</v>
      </c>
      <c r="N785" s="630">
        <v>537.59</v>
      </c>
    </row>
    <row r="786" spans="1:14" ht="14.4" customHeight="1" x14ac:dyDescent="0.3">
      <c r="A786" s="625" t="s">
        <v>535</v>
      </c>
      <c r="B786" s="626" t="s">
        <v>537</v>
      </c>
      <c r="C786" s="627" t="s">
        <v>557</v>
      </c>
      <c r="D786" s="628" t="s">
        <v>558</v>
      </c>
      <c r="E786" s="627" t="s">
        <v>538</v>
      </c>
      <c r="F786" s="628" t="s">
        <v>539</v>
      </c>
      <c r="G786" s="627"/>
      <c r="H786" s="627" t="s">
        <v>2007</v>
      </c>
      <c r="I786" s="627" t="s">
        <v>2008</v>
      </c>
      <c r="J786" s="627" t="s">
        <v>2009</v>
      </c>
      <c r="K786" s="627" t="s">
        <v>2010</v>
      </c>
      <c r="L786" s="629">
        <v>260.72946008284254</v>
      </c>
      <c r="M786" s="629">
        <v>30</v>
      </c>
      <c r="N786" s="630">
        <v>7821.8838024852757</v>
      </c>
    </row>
    <row r="787" spans="1:14" ht="14.4" customHeight="1" x14ac:dyDescent="0.3">
      <c r="A787" s="625" t="s">
        <v>535</v>
      </c>
      <c r="B787" s="626" t="s">
        <v>537</v>
      </c>
      <c r="C787" s="627" t="s">
        <v>557</v>
      </c>
      <c r="D787" s="628" t="s">
        <v>558</v>
      </c>
      <c r="E787" s="627" t="s">
        <v>538</v>
      </c>
      <c r="F787" s="628" t="s">
        <v>539</v>
      </c>
      <c r="G787" s="627"/>
      <c r="H787" s="627" t="s">
        <v>2592</v>
      </c>
      <c r="I787" s="627" t="s">
        <v>2593</v>
      </c>
      <c r="J787" s="627" t="s">
        <v>2594</v>
      </c>
      <c r="K787" s="627" t="s">
        <v>2595</v>
      </c>
      <c r="L787" s="629">
        <v>52.67</v>
      </c>
      <c r="M787" s="629">
        <v>1</v>
      </c>
      <c r="N787" s="630">
        <v>52.67</v>
      </c>
    </row>
    <row r="788" spans="1:14" ht="14.4" customHeight="1" x14ac:dyDescent="0.3">
      <c r="A788" s="625" t="s">
        <v>535</v>
      </c>
      <c r="B788" s="626" t="s">
        <v>537</v>
      </c>
      <c r="C788" s="627" t="s">
        <v>557</v>
      </c>
      <c r="D788" s="628" t="s">
        <v>558</v>
      </c>
      <c r="E788" s="627" t="s">
        <v>538</v>
      </c>
      <c r="F788" s="628" t="s">
        <v>539</v>
      </c>
      <c r="G788" s="627"/>
      <c r="H788" s="627" t="s">
        <v>2596</v>
      </c>
      <c r="I788" s="627" t="s">
        <v>2597</v>
      </c>
      <c r="J788" s="627" t="s">
        <v>2598</v>
      </c>
      <c r="K788" s="627" t="s">
        <v>2599</v>
      </c>
      <c r="L788" s="629">
        <v>4248.8985525157395</v>
      </c>
      <c r="M788" s="629">
        <v>23</v>
      </c>
      <c r="N788" s="630">
        <v>97724.666707862008</v>
      </c>
    </row>
    <row r="789" spans="1:14" ht="14.4" customHeight="1" x14ac:dyDescent="0.3">
      <c r="A789" s="625" t="s">
        <v>535</v>
      </c>
      <c r="B789" s="626" t="s">
        <v>537</v>
      </c>
      <c r="C789" s="627" t="s">
        <v>557</v>
      </c>
      <c r="D789" s="628" t="s">
        <v>558</v>
      </c>
      <c r="E789" s="627" t="s">
        <v>538</v>
      </c>
      <c r="F789" s="628" t="s">
        <v>539</v>
      </c>
      <c r="G789" s="627" t="s">
        <v>639</v>
      </c>
      <c r="H789" s="627" t="s">
        <v>640</v>
      </c>
      <c r="I789" s="627" t="s">
        <v>640</v>
      </c>
      <c r="J789" s="627" t="s">
        <v>641</v>
      </c>
      <c r="K789" s="627" t="s">
        <v>642</v>
      </c>
      <c r="L789" s="629">
        <v>258.72100686637424</v>
      </c>
      <c r="M789" s="629">
        <v>37</v>
      </c>
      <c r="N789" s="630">
        <v>9572.6772540558468</v>
      </c>
    </row>
    <row r="790" spans="1:14" ht="14.4" customHeight="1" x14ac:dyDescent="0.3">
      <c r="A790" s="625" t="s">
        <v>535</v>
      </c>
      <c r="B790" s="626" t="s">
        <v>537</v>
      </c>
      <c r="C790" s="627" t="s">
        <v>557</v>
      </c>
      <c r="D790" s="628" t="s">
        <v>558</v>
      </c>
      <c r="E790" s="627" t="s">
        <v>538</v>
      </c>
      <c r="F790" s="628" t="s">
        <v>539</v>
      </c>
      <c r="G790" s="627" t="s">
        <v>639</v>
      </c>
      <c r="H790" s="627" t="s">
        <v>2022</v>
      </c>
      <c r="I790" s="627" t="s">
        <v>2022</v>
      </c>
      <c r="J790" s="627" t="s">
        <v>647</v>
      </c>
      <c r="K790" s="627" t="s">
        <v>2023</v>
      </c>
      <c r="L790" s="629">
        <v>155.71141910907863</v>
      </c>
      <c r="M790" s="629">
        <v>31</v>
      </c>
      <c r="N790" s="630">
        <v>4827.0539923814376</v>
      </c>
    </row>
    <row r="791" spans="1:14" ht="14.4" customHeight="1" x14ac:dyDescent="0.3">
      <c r="A791" s="625" t="s">
        <v>535</v>
      </c>
      <c r="B791" s="626" t="s">
        <v>537</v>
      </c>
      <c r="C791" s="627" t="s">
        <v>557</v>
      </c>
      <c r="D791" s="628" t="s">
        <v>558</v>
      </c>
      <c r="E791" s="627" t="s">
        <v>538</v>
      </c>
      <c r="F791" s="628" t="s">
        <v>539</v>
      </c>
      <c r="G791" s="627" t="s">
        <v>639</v>
      </c>
      <c r="H791" s="627" t="s">
        <v>655</v>
      </c>
      <c r="I791" s="627" t="s">
        <v>655</v>
      </c>
      <c r="J791" s="627" t="s">
        <v>641</v>
      </c>
      <c r="K791" s="627" t="s">
        <v>656</v>
      </c>
      <c r="L791" s="629">
        <v>152.48963426702886</v>
      </c>
      <c r="M791" s="629">
        <v>50</v>
      </c>
      <c r="N791" s="630">
        <v>7624.4817133514425</v>
      </c>
    </row>
    <row r="792" spans="1:14" ht="14.4" customHeight="1" x14ac:dyDescent="0.3">
      <c r="A792" s="625" t="s">
        <v>535</v>
      </c>
      <c r="B792" s="626" t="s">
        <v>537</v>
      </c>
      <c r="C792" s="627" t="s">
        <v>557</v>
      </c>
      <c r="D792" s="628" t="s">
        <v>558</v>
      </c>
      <c r="E792" s="627" t="s">
        <v>538</v>
      </c>
      <c r="F792" s="628" t="s">
        <v>539</v>
      </c>
      <c r="G792" s="627" t="s">
        <v>639</v>
      </c>
      <c r="H792" s="627" t="s">
        <v>668</v>
      </c>
      <c r="I792" s="627" t="s">
        <v>669</v>
      </c>
      <c r="J792" s="627" t="s">
        <v>670</v>
      </c>
      <c r="K792" s="627" t="s">
        <v>671</v>
      </c>
      <c r="L792" s="629">
        <v>84.703482512681859</v>
      </c>
      <c r="M792" s="629">
        <v>60</v>
      </c>
      <c r="N792" s="630">
        <v>5082.2089507609116</v>
      </c>
    </row>
    <row r="793" spans="1:14" ht="14.4" customHeight="1" x14ac:dyDescent="0.3">
      <c r="A793" s="625" t="s">
        <v>535</v>
      </c>
      <c r="B793" s="626" t="s">
        <v>537</v>
      </c>
      <c r="C793" s="627" t="s">
        <v>557</v>
      </c>
      <c r="D793" s="628" t="s">
        <v>558</v>
      </c>
      <c r="E793" s="627" t="s">
        <v>538</v>
      </c>
      <c r="F793" s="628" t="s">
        <v>539</v>
      </c>
      <c r="G793" s="627" t="s">
        <v>639</v>
      </c>
      <c r="H793" s="627" t="s">
        <v>672</v>
      </c>
      <c r="I793" s="627" t="s">
        <v>673</v>
      </c>
      <c r="J793" s="627" t="s">
        <v>674</v>
      </c>
      <c r="K793" s="627" t="s">
        <v>675</v>
      </c>
      <c r="L793" s="629">
        <v>94.653947905812572</v>
      </c>
      <c r="M793" s="629">
        <v>4</v>
      </c>
      <c r="N793" s="630">
        <v>378.61579162325029</v>
      </c>
    </row>
    <row r="794" spans="1:14" ht="14.4" customHeight="1" x14ac:dyDescent="0.3">
      <c r="A794" s="625" t="s">
        <v>535</v>
      </c>
      <c r="B794" s="626" t="s">
        <v>537</v>
      </c>
      <c r="C794" s="627" t="s">
        <v>557</v>
      </c>
      <c r="D794" s="628" t="s">
        <v>558</v>
      </c>
      <c r="E794" s="627" t="s">
        <v>538</v>
      </c>
      <c r="F794" s="628" t="s">
        <v>539</v>
      </c>
      <c r="G794" s="627" t="s">
        <v>639</v>
      </c>
      <c r="H794" s="627" t="s">
        <v>676</v>
      </c>
      <c r="I794" s="627" t="s">
        <v>677</v>
      </c>
      <c r="J794" s="627" t="s">
        <v>674</v>
      </c>
      <c r="K794" s="627" t="s">
        <v>678</v>
      </c>
      <c r="L794" s="629">
        <v>98.408185684300292</v>
      </c>
      <c r="M794" s="629">
        <v>39</v>
      </c>
      <c r="N794" s="630">
        <v>3837.9192416877113</v>
      </c>
    </row>
    <row r="795" spans="1:14" ht="14.4" customHeight="1" x14ac:dyDescent="0.3">
      <c r="A795" s="625" t="s">
        <v>535</v>
      </c>
      <c r="B795" s="626" t="s">
        <v>537</v>
      </c>
      <c r="C795" s="627" t="s">
        <v>557</v>
      </c>
      <c r="D795" s="628" t="s">
        <v>558</v>
      </c>
      <c r="E795" s="627" t="s">
        <v>538</v>
      </c>
      <c r="F795" s="628" t="s">
        <v>539</v>
      </c>
      <c r="G795" s="627" t="s">
        <v>639</v>
      </c>
      <c r="H795" s="627" t="s">
        <v>679</v>
      </c>
      <c r="I795" s="627" t="s">
        <v>680</v>
      </c>
      <c r="J795" s="627" t="s">
        <v>681</v>
      </c>
      <c r="K795" s="627" t="s">
        <v>682</v>
      </c>
      <c r="L795" s="629">
        <v>169.12</v>
      </c>
      <c r="M795" s="629">
        <v>1</v>
      </c>
      <c r="N795" s="630">
        <v>169.12</v>
      </c>
    </row>
    <row r="796" spans="1:14" ht="14.4" customHeight="1" x14ac:dyDescent="0.3">
      <c r="A796" s="625" t="s">
        <v>535</v>
      </c>
      <c r="B796" s="626" t="s">
        <v>537</v>
      </c>
      <c r="C796" s="627" t="s">
        <v>557</v>
      </c>
      <c r="D796" s="628" t="s">
        <v>558</v>
      </c>
      <c r="E796" s="627" t="s">
        <v>538</v>
      </c>
      <c r="F796" s="628" t="s">
        <v>539</v>
      </c>
      <c r="G796" s="627" t="s">
        <v>639</v>
      </c>
      <c r="H796" s="627" t="s">
        <v>683</v>
      </c>
      <c r="I796" s="627" t="s">
        <v>684</v>
      </c>
      <c r="J796" s="627" t="s">
        <v>685</v>
      </c>
      <c r="K796" s="627" t="s">
        <v>686</v>
      </c>
      <c r="L796" s="629">
        <v>63.040081205980854</v>
      </c>
      <c r="M796" s="629">
        <v>2</v>
      </c>
      <c r="N796" s="630">
        <v>126.08016241196171</v>
      </c>
    </row>
    <row r="797" spans="1:14" ht="14.4" customHeight="1" x14ac:dyDescent="0.3">
      <c r="A797" s="625" t="s">
        <v>535</v>
      </c>
      <c r="B797" s="626" t="s">
        <v>537</v>
      </c>
      <c r="C797" s="627" t="s">
        <v>557</v>
      </c>
      <c r="D797" s="628" t="s">
        <v>558</v>
      </c>
      <c r="E797" s="627" t="s">
        <v>538</v>
      </c>
      <c r="F797" s="628" t="s">
        <v>539</v>
      </c>
      <c r="G797" s="627" t="s">
        <v>639</v>
      </c>
      <c r="H797" s="627" t="s">
        <v>691</v>
      </c>
      <c r="I797" s="627" t="s">
        <v>692</v>
      </c>
      <c r="J797" s="627" t="s">
        <v>693</v>
      </c>
      <c r="K797" s="627" t="s">
        <v>694</v>
      </c>
      <c r="L797" s="629">
        <v>60.72</v>
      </c>
      <c r="M797" s="629">
        <v>2</v>
      </c>
      <c r="N797" s="630">
        <v>121.44</v>
      </c>
    </row>
    <row r="798" spans="1:14" ht="14.4" customHeight="1" x14ac:dyDescent="0.3">
      <c r="A798" s="625" t="s">
        <v>535</v>
      </c>
      <c r="B798" s="626" t="s">
        <v>537</v>
      </c>
      <c r="C798" s="627" t="s">
        <v>557</v>
      </c>
      <c r="D798" s="628" t="s">
        <v>558</v>
      </c>
      <c r="E798" s="627" t="s">
        <v>538</v>
      </c>
      <c r="F798" s="628" t="s">
        <v>539</v>
      </c>
      <c r="G798" s="627" t="s">
        <v>639</v>
      </c>
      <c r="H798" s="627" t="s">
        <v>707</v>
      </c>
      <c r="I798" s="627" t="s">
        <v>708</v>
      </c>
      <c r="J798" s="627" t="s">
        <v>709</v>
      </c>
      <c r="K798" s="627" t="s">
        <v>710</v>
      </c>
      <c r="L798" s="629">
        <v>27.292000000000002</v>
      </c>
      <c r="M798" s="629">
        <v>20</v>
      </c>
      <c r="N798" s="630">
        <v>545.84</v>
      </c>
    </row>
    <row r="799" spans="1:14" ht="14.4" customHeight="1" x14ac:dyDescent="0.3">
      <c r="A799" s="625" t="s">
        <v>535</v>
      </c>
      <c r="B799" s="626" t="s">
        <v>537</v>
      </c>
      <c r="C799" s="627" t="s">
        <v>557</v>
      </c>
      <c r="D799" s="628" t="s">
        <v>558</v>
      </c>
      <c r="E799" s="627" t="s">
        <v>538</v>
      </c>
      <c r="F799" s="628" t="s">
        <v>539</v>
      </c>
      <c r="G799" s="627" t="s">
        <v>639</v>
      </c>
      <c r="H799" s="627" t="s">
        <v>719</v>
      </c>
      <c r="I799" s="627" t="s">
        <v>720</v>
      </c>
      <c r="J799" s="627" t="s">
        <v>721</v>
      </c>
      <c r="K799" s="627" t="s">
        <v>722</v>
      </c>
      <c r="L799" s="629">
        <v>121.02799552358248</v>
      </c>
      <c r="M799" s="629">
        <v>105</v>
      </c>
      <c r="N799" s="630">
        <v>12707.93952997616</v>
      </c>
    </row>
    <row r="800" spans="1:14" ht="14.4" customHeight="1" x14ac:dyDescent="0.3">
      <c r="A800" s="625" t="s">
        <v>535</v>
      </c>
      <c r="B800" s="626" t="s">
        <v>537</v>
      </c>
      <c r="C800" s="627" t="s">
        <v>557</v>
      </c>
      <c r="D800" s="628" t="s">
        <v>558</v>
      </c>
      <c r="E800" s="627" t="s">
        <v>538</v>
      </c>
      <c r="F800" s="628" t="s">
        <v>539</v>
      </c>
      <c r="G800" s="627" t="s">
        <v>639</v>
      </c>
      <c r="H800" s="627" t="s">
        <v>746</v>
      </c>
      <c r="I800" s="627" t="s">
        <v>747</v>
      </c>
      <c r="J800" s="627" t="s">
        <v>748</v>
      </c>
      <c r="K800" s="627" t="s">
        <v>749</v>
      </c>
      <c r="L800" s="629">
        <v>370.43000766379203</v>
      </c>
      <c r="M800" s="629">
        <v>2</v>
      </c>
      <c r="N800" s="630">
        <v>740.86001532758405</v>
      </c>
    </row>
    <row r="801" spans="1:14" ht="14.4" customHeight="1" x14ac:dyDescent="0.3">
      <c r="A801" s="625" t="s">
        <v>535</v>
      </c>
      <c r="B801" s="626" t="s">
        <v>537</v>
      </c>
      <c r="C801" s="627" t="s">
        <v>557</v>
      </c>
      <c r="D801" s="628" t="s">
        <v>558</v>
      </c>
      <c r="E801" s="627" t="s">
        <v>538</v>
      </c>
      <c r="F801" s="628" t="s">
        <v>539</v>
      </c>
      <c r="G801" s="627" t="s">
        <v>639</v>
      </c>
      <c r="H801" s="627" t="s">
        <v>762</v>
      </c>
      <c r="I801" s="627" t="s">
        <v>763</v>
      </c>
      <c r="J801" s="627" t="s">
        <v>764</v>
      </c>
      <c r="K801" s="627" t="s">
        <v>765</v>
      </c>
      <c r="L801" s="629">
        <v>272.26666666666665</v>
      </c>
      <c r="M801" s="629">
        <v>12</v>
      </c>
      <c r="N801" s="630">
        <v>3267.2</v>
      </c>
    </row>
    <row r="802" spans="1:14" ht="14.4" customHeight="1" x14ac:dyDescent="0.3">
      <c r="A802" s="625" t="s">
        <v>535</v>
      </c>
      <c r="B802" s="626" t="s">
        <v>537</v>
      </c>
      <c r="C802" s="627" t="s">
        <v>557</v>
      </c>
      <c r="D802" s="628" t="s">
        <v>558</v>
      </c>
      <c r="E802" s="627" t="s">
        <v>538</v>
      </c>
      <c r="F802" s="628" t="s">
        <v>539</v>
      </c>
      <c r="G802" s="627" t="s">
        <v>639</v>
      </c>
      <c r="H802" s="627" t="s">
        <v>2600</v>
      </c>
      <c r="I802" s="627" t="s">
        <v>2601</v>
      </c>
      <c r="J802" s="627" t="s">
        <v>1185</v>
      </c>
      <c r="K802" s="627" t="s">
        <v>2602</v>
      </c>
      <c r="L802" s="629">
        <v>194.05</v>
      </c>
      <c r="M802" s="629">
        <v>1</v>
      </c>
      <c r="N802" s="630">
        <v>194.05</v>
      </c>
    </row>
    <row r="803" spans="1:14" ht="14.4" customHeight="1" x14ac:dyDescent="0.3">
      <c r="A803" s="625" t="s">
        <v>535</v>
      </c>
      <c r="B803" s="626" t="s">
        <v>537</v>
      </c>
      <c r="C803" s="627" t="s">
        <v>557</v>
      </c>
      <c r="D803" s="628" t="s">
        <v>558</v>
      </c>
      <c r="E803" s="627" t="s">
        <v>538</v>
      </c>
      <c r="F803" s="628" t="s">
        <v>539</v>
      </c>
      <c r="G803" s="627" t="s">
        <v>639</v>
      </c>
      <c r="H803" s="627" t="s">
        <v>790</v>
      </c>
      <c r="I803" s="627" t="s">
        <v>790</v>
      </c>
      <c r="J803" s="627" t="s">
        <v>791</v>
      </c>
      <c r="K803" s="627" t="s">
        <v>792</v>
      </c>
      <c r="L803" s="629">
        <v>38.053881602060031</v>
      </c>
      <c r="M803" s="629">
        <v>32</v>
      </c>
      <c r="N803" s="630">
        <v>1217.724211265921</v>
      </c>
    </row>
    <row r="804" spans="1:14" ht="14.4" customHeight="1" x14ac:dyDescent="0.3">
      <c r="A804" s="625" t="s">
        <v>535</v>
      </c>
      <c r="B804" s="626" t="s">
        <v>537</v>
      </c>
      <c r="C804" s="627" t="s">
        <v>557</v>
      </c>
      <c r="D804" s="628" t="s">
        <v>558</v>
      </c>
      <c r="E804" s="627" t="s">
        <v>538</v>
      </c>
      <c r="F804" s="628" t="s">
        <v>539</v>
      </c>
      <c r="G804" s="627" t="s">
        <v>639</v>
      </c>
      <c r="H804" s="627" t="s">
        <v>805</v>
      </c>
      <c r="I804" s="627" t="s">
        <v>806</v>
      </c>
      <c r="J804" s="627" t="s">
        <v>807</v>
      </c>
      <c r="K804" s="627" t="s">
        <v>808</v>
      </c>
      <c r="L804" s="629">
        <v>164.88</v>
      </c>
      <c r="M804" s="629">
        <v>1</v>
      </c>
      <c r="N804" s="630">
        <v>164.88</v>
      </c>
    </row>
    <row r="805" spans="1:14" ht="14.4" customHeight="1" x14ac:dyDescent="0.3">
      <c r="A805" s="625" t="s">
        <v>535</v>
      </c>
      <c r="B805" s="626" t="s">
        <v>537</v>
      </c>
      <c r="C805" s="627" t="s">
        <v>557</v>
      </c>
      <c r="D805" s="628" t="s">
        <v>558</v>
      </c>
      <c r="E805" s="627" t="s">
        <v>538</v>
      </c>
      <c r="F805" s="628" t="s">
        <v>539</v>
      </c>
      <c r="G805" s="627" t="s">
        <v>639</v>
      </c>
      <c r="H805" s="627" t="s">
        <v>820</v>
      </c>
      <c r="I805" s="627" t="s">
        <v>821</v>
      </c>
      <c r="J805" s="627" t="s">
        <v>822</v>
      </c>
      <c r="K805" s="627" t="s">
        <v>792</v>
      </c>
      <c r="L805" s="629">
        <v>38.136666666666663</v>
      </c>
      <c r="M805" s="629">
        <v>15</v>
      </c>
      <c r="N805" s="630">
        <v>572.04999999999995</v>
      </c>
    </row>
    <row r="806" spans="1:14" ht="14.4" customHeight="1" x14ac:dyDescent="0.3">
      <c r="A806" s="625" t="s">
        <v>535</v>
      </c>
      <c r="B806" s="626" t="s">
        <v>537</v>
      </c>
      <c r="C806" s="627" t="s">
        <v>557</v>
      </c>
      <c r="D806" s="628" t="s">
        <v>558</v>
      </c>
      <c r="E806" s="627" t="s">
        <v>538</v>
      </c>
      <c r="F806" s="628" t="s">
        <v>539</v>
      </c>
      <c r="G806" s="627" t="s">
        <v>639</v>
      </c>
      <c r="H806" s="627" t="s">
        <v>2053</v>
      </c>
      <c r="I806" s="627" t="s">
        <v>2054</v>
      </c>
      <c r="J806" s="627" t="s">
        <v>2055</v>
      </c>
      <c r="K806" s="627" t="s">
        <v>792</v>
      </c>
      <c r="L806" s="629">
        <v>57.454940782175733</v>
      </c>
      <c r="M806" s="629">
        <v>10</v>
      </c>
      <c r="N806" s="630">
        <v>574.54940782175731</v>
      </c>
    </row>
    <row r="807" spans="1:14" ht="14.4" customHeight="1" x14ac:dyDescent="0.3">
      <c r="A807" s="625" t="s">
        <v>535</v>
      </c>
      <c r="B807" s="626" t="s">
        <v>537</v>
      </c>
      <c r="C807" s="627" t="s">
        <v>557</v>
      </c>
      <c r="D807" s="628" t="s">
        <v>558</v>
      </c>
      <c r="E807" s="627" t="s">
        <v>538</v>
      </c>
      <c r="F807" s="628" t="s">
        <v>539</v>
      </c>
      <c r="G807" s="627" t="s">
        <v>639</v>
      </c>
      <c r="H807" s="627" t="s">
        <v>837</v>
      </c>
      <c r="I807" s="627" t="s">
        <v>838</v>
      </c>
      <c r="J807" s="627" t="s">
        <v>839</v>
      </c>
      <c r="K807" s="627" t="s">
        <v>840</v>
      </c>
      <c r="L807" s="629">
        <v>340.61618899083214</v>
      </c>
      <c r="M807" s="629">
        <v>7</v>
      </c>
      <c r="N807" s="630">
        <v>2384.313322935825</v>
      </c>
    </row>
    <row r="808" spans="1:14" ht="14.4" customHeight="1" x14ac:dyDescent="0.3">
      <c r="A808" s="625" t="s">
        <v>535</v>
      </c>
      <c r="B808" s="626" t="s">
        <v>537</v>
      </c>
      <c r="C808" s="627" t="s">
        <v>557</v>
      </c>
      <c r="D808" s="628" t="s">
        <v>558</v>
      </c>
      <c r="E808" s="627" t="s">
        <v>538</v>
      </c>
      <c r="F808" s="628" t="s">
        <v>539</v>
      </c>
      <c r="G808" s="627" t="s">
        <v>639</v>
      </c>
      <c r="H808" s="627" t="s">
        <v>864</v>
      </c>
      <c r="I808" s="627" t="s">
        <v>865</v>
      </c>
      <c r="J808" s="627" t="s">
        <v>866</v>
      </c>
      <c r="K808" s="627" t="s">
        <v>867</v>
      </c>
      <c r="L808" s="629">
        <v>35.275630668995817</v>
      </c>
      <c r="M808" s="629">
        <v>22</v>
      </c>
      <c r="N808" s="630">
        <v>776.06387471790799</v>
      </c>
    </row>
    <row r="809" spans="1:14" ht="14.4" customHeight="1" x14ac:dyDescent="0.3">
      <c r="A809" s="625" t="s">
        <v>535</v>
      </c>
      <c r="B809" s="626" t="s">
        <v>537</v>
      </c>
      <c r="C809" s="627" t="s">
        <v>557</v>
      </c>
      <c r="D809" s="628" t="s">
        <v>558</v>
      </c>
      <c r="E809" s="627" t="s">
        <v>538</v>
      </c>
      <c r="F809" s="628" t="s">
        <v>539</v>
      </c>
      <c r="G809" s="627" t="s">
        <v>639</v>
      </c>
      <c r="H809" s="627" t="s">
        <v>868</v>
      </c>
      <c r="I809" s="627" t="s">
        <v>869</v>
      </c>
      <c r="J809" s="627" t="s">
        <v>870</v>
      </c>
      <c r="K809" s="627" t="s">
        <v>871</v>
      </c>
      <c r="L809" s="629">
        <v>87.06</v>
      </c>
      <c r="M809" s="629">
        <v>1</v>
      </c>
      <c r="N809" s="630">
        <v>87.06</v>
      </c>
    </row>
    <row r="810" spans="1:14" ht="14.4" customHeight="1" x14ac:dyDescent="0.3">
      <c r="A810" s="625" t="s">
        <v>535</v>
      </c>
      <c r="B810" s="626" t="s">
        <v>537</v>
      </c>
      <c r="C810" s="627" t="s">
        <v>557</v>
      </c>
      <c r="D810" s="628" t="s">
        <v>558</v>
      </c>
      <c r="E810" s="627" t="s">
        <v>538</v>
      </c>
      <c r="F810" s="628" t="s">
        <v>539</v>
      </c>
      <c r="G810" s="627" t="s">
        <v>639</v>
      </c>
      <c r="H810" s="627" t="s">
        <v>965</v>
      </c>
      <c r="I810" s="627" t="s">
        <v>966</v>
      </c>
      <c r="J810" s="627" t="s">
        <v>967</v>
      </c>
      <c r="K810" s="627" t="s">
        <v>968</v>
      </c>
      <c r="L810" s="629">
        <v>47.099818680167999</v>
      </c>
      <c r="M810" s="629">
        <v>2</v>
      </c>
      <c r="N810" s="630">
        <v>94.199637360335998</v>
      </c>
    </row>
    <row r="811" spans="1:14" ht="14.4" customHeight="1" x14ac:dyDescent="0.3">
      <c r="A811" s="625" t="s">
        <v>535</v>
      </c>
      <c r="B811" s="626" t="s">
        <v>537</v>
      </c>
      <c r="C811" s="627" t="s">
        <v>557</v>
      </c>
      <c r="D811" s="628" t="s">
        <v>558</v>
      </c>
      <c r="E811" s="627" t="s">
        <v>538</v>
      </c>
      <c r="F811" s="628" t="s">
        <v>539</v>
      </c>
      <c r="G811" s="627" t="s">
        <v>639</v>
      </c>
      <c r="H811" s="627" t="s">
        <v>986</v>
      </c>
      <c r="I811" s="627" t="s">
        <v>987</v>
      </c>
      <c r="J811" s="627" t="s">
        <v>988</v>
      </c>
      <c r="K811" s="627" t="s">
        <v>989</v>
      </c>
      <c r="L811" s="629">
        <v>388.81784292950528</v>
      </c>
      <c r="M811" s="629">
        <v>422</v>
      </c>
      <c r="N811" s="630">
        <v>164081.12971625122</v>
      </c>
    </row>
    <row r="812" spans="1:14" ht="14.4" customHeight="1" x14ac:dyDescent="0.3">
      <c r="A812" s="625" t="s">
        <v>535</v>
      </c>
      <c r="B812" s="626" t="s">
        <v>537</v>
      </c>
      <c r="C812" s="627" t="s">
        <v>557</v>
      </c>
      <c r="D812" s="628" t="s">
        <v>558</v>
      </c>
      <c r="E812" s="627" t="s">
        <v>538</v>
      </c>
      <c r="F812" s="628" t="s">
        <v>539</v>
      </c>
      <c r="G812" s="627" t="s">
        <v>639</v>
      </c>
      <c r="H812" s="627" t="s">
        <v>1098</v>
      </c>
      <c r="I812" s="627" t="s">
        <v>1099</v>
      </c>
      <c r="J812" s="627" t="s">
        <v>1100</v>
      </c>
      <c r="K812" s="627"/>
      <c r="L812" s="629">
        <v>139.63048823759411</v>
      </c>
      <c r="M812" s="629">
        <v>71</v>
      </c>
      <c r="N812" s="630">
        <v>9913.7646648691807</v>
      </c>
    </row>
    <row r="813" spans="1:14" ht="14.4" customHeight="1" x14ac:dyDescent="0.3">
      <c r="A813" s="625" t="s">
        <v>535</v>
      </c>
      <c r="B813" s="626" t="s">
        <v>537</v>
      </c>
      <c r="C813" s="627" t="s">
        <v>557</v>
      </c>
      <c r="D813" s="628" t="s">
        <v>558</v>
      </c>
      <c r="E813" s="627" t="s">
        <v>538</v>
      </c>
      <c r="F813" s="628" t="s">
        <v>539</v>
      </c>
      <c r="G813" s="627" t="s">
        <v>639</v>
      </c>
      <c r="H813" s="627" t="s">
        <v>1109</v>
      </c>
      <c r="I813" s="627" t="s">
        <v>1110</v>
      </c>
      <c r="J813" s="627" t="s">
        <v>1111</v>
      </c>
      <c r="K813" s="627" t="s">
        <v>1112</v>
      </c>
      <c r="L813" s="629">
        <v>66.971504629629564</v>
      </c>
      <c r="M813" s="629">
        <v>3</v>
      </c>
      <c r="N813" s="630">
        <v>200.91451388888871</v>
      </c>
    </row>
    <row r="814" spans="1:14" ht="14.4" customHeight="1" x14ac:dyDescent="0.3">
      <c r="A814" s="625" t="s">
        <v>535</v>
      </c>
      <c r="B814" s="626" t="s">
        <v>537</v>
      </c>
      <c r="C814" s="627" t="s">
        <v>557</v>
      </c>
      <c r="D814" s="628" t="s">
        <v>558</v>
      </c>
      <c r="E814" s="627" t="s">
        <v>538</v>
      </c>
      <c r="F814" s="628" t="s">
        <v>539</v>
      </c>
      <c r="G814" s="627" t="s">
        <v>639</v>
      </c>
      <c r="H814" s="627" t="s">
        <v>2088</v>
      </c>
      <c r="I814" s="627" t="s">
        <v>1029</v>
      </c>
      <c r="J814" s="627" t="s">
        <v>2089</v>
      </c>
      <c r="K814" s="627" t="s">
        <v>2090</v>
      </c>
      <c r="L814" s="629">
        <v>162.411319954437</v>
      </c>
      <c r="M814" s="629">
        <v>7</v>
      </c>
      <c r="N814" s="630">
        <v>1136.8792396810591</v>
      </c>
    </row>
    <row r="815" spans="1:14" ht="14.4" customHeight="1" x14ac:dyDescent="0.3">
      <c r="A815" s="625" t="s">
        <v>535</v>
      </c>
      <c r="B815" s="626" t="s">
        <v>537</v>
      </c>
      <c r="C815" s="627" t="s">
        <v>557</v>
      </c>
      <c r="D815" s="628" t="s">
        <v>558</v>
      </c>
      <c r="E815" s="627" t="s">
        <v>538</v>
      </c>
      <c r="F815" s="628" t="s">
        <v>539</v>
      </c>
      <c r="G815" s="627" t="s">
        <v>639</v>
      </c>
      <c r="H815" s="627" t="s">
        <v>2603</v>
      </c>
      <c r="I815" s="627" t="s">
        <v>2604</v>
      </c>
      <c r="J815" s="627" t="s">
        <v>2605</v>
      </c>
      <c r="K815" s="627" t="s">
        <v>2606</v>
      </c>
      <c r="L815" s="629">
        <v>525.99377518739379</v>
      </c>
      <c r="M815" s="629">
        <v>16</v>
      </c>
      <c r="N815" s="630">
        <v>8415.9004029983007</v>
      </c>
    </row>
    <row r="816" spans="1:14" ht="14.4" customHeight="1" x14ac:dyDescent="0.3">
      <c r="A816" s="625" t="s">
        <v>535</v>
      </c>
      <c r="B816" s="626" t="s">
        <v>537</v>
      </c>
      <c r="C816" s="627" t="s">
        <v>557</v>
      </c>
      <c r="D816" s="628" t="s">
        <v>558</v>
      </c>
      <c r="E816" s="627" t="s">
        <v>538</v>
      </c>
      <c r="F816" s="628" t="s">
        <v>539</v>
      </c>
      <c r="G816" s="627" t="s">
        <v>639</v>
      </c>
      <c r="H816" s="627" t="s">
        <v>1154</v>
      </c>
      <c r="I816" s="627" t="s">
        <v>1154</v>
      </c>
      <c r="J816" s="627" t="s">
        <v>641</v>
      </c>
      <c r="K816" s="627" t="s">
        <v>1155</v>
      </c>
      <c r="L816" s="629">
        <v>275.66032630513115</v>
      </c>
      <c r="M816" s="629">
        <v>39</v>
      </c>
      <c r="N816" s="630">
        <v>10750.752725900114</v>
      </c>
    </row>
    <row r="817" spans="1:14" ht="14.4" customHeight="1" x14ac:dyDescent="0.3">
      <c r="A817" s="625" t="s">
        <v>535</v>
      </c>
      <c r="B817" s="626" t="s">
        <v>537</v>
      </c>
      <c r="C817" s="627" t="s">
        <v>557</v>
      </c>
      <c r="D817" s="628" t="s">
        <v>558</v>
      </c>
      <c r="E817" s="627" t="s">
        <v>538</v>
      </c>
      <c r="F817" s="628" t="s">
        <v>539</v>
      </c>
      <c r="G817" s="627" t="s">
        <v>639</v>
      </c>
      <c r="H817" s="627" t="s">
        <v>1160</v>
      </c>
      <c r="I817" s="627" t="s">
        <v>1161</v>
      </c>
      <c r="J817" s="627" t="s">
        <v>1162</v>
      </c>
      <c r="K817" s="627" t="s">
        <v>671</v>
      </c>
      <c r="L817" s="629">
        <v>117.8362397887837</v>
      </c>
      <c r="M817" s="629">
        <v>216</v>
      </c>
      <c r="N817" s="630">
        <v>25452.62779437728</v>
      </c>
    </row>
    <row r="818" spans="1:14" ht="14.4" customHeight="1" x14ac:dyDescent="0.3">
      <c r="A818" s="625" t="s">
        <v>535</v>
      </c>
      <c r="B818" s="626" t="s">
        <v>537</v>
      </c>
      <c r="C818" s="627" t="s">
        <v>557</v>
      </c>
      <c r="D818" s="628" t="s">
        <v>558</v>
      </c>
      <c r="E818" s="627" t="s">
        <v>538</v>
      </c>
      <c r="F818" s="628" t="s">
        <v>539</v>
      </c>
      <c r="G818" s="627" t="s">
        <v>639</v>
      </c>
      <c r="H818" s="627" t="s">
        <v>1163</v>
      </c>
      <c r="I818" s="627" t="s">
        <v>1164</v>
      </c>
      <c r="J818" s="627" t="s">
        <v>1165</v>
      </c>
      <c r="K818" s="627" t="s">
        <v>1166</v>
      </c>
      <c r="L818" s="629">
        <v>60.0498233403626</v>
      </c>
      <c r="M818" s="629">
        <v>2</v>
      </c>
      <c r="N818" s="630">
        <v>120.0996466807252</v>
      </c>
    </row>
    <row r="819" spans="1:14" ht="14.4" customHeight="1" x14ac:dyDescent="0.3">
      <c r="A819" s="625" t="s">
        <v>535</v>
      </c>
      <c r="B819" s="626" t="s">
        <v>537</v>
      </c>
      <c r="C819" s="627" t="s">
        <v>557</v>
      </c>
      <c r="D819" s="628" t="s">
        <v>558</v>
      </c>
      <c r="E819" s="627" t="s">
        <v>538</v>
      </c>
      <c r="F819" s="628" t="s">
        <v>539</v>
      </c>
      <c r="G819" s="627" t="s">
        <v>639</v>
      </c>
      <c r="H819" s="627" t="s">
        <v>1183</v>
      </c>
      <c r="I819" s="627" t="s">
        <v>1184</v>
      </c>
      <c r="J819" s="627" t="s">
        <v>1185</v>
      </c>
      <c r="K819" s="627" t="s">
        <v>1186</v>
      </c>
      <c r="L819" s="629">
        <v>268.01482504430089</v>
      </c>
      <c r="M819" s="629">
        <v>65</v>
      </c>
      <c r="N819" s="630">
        <v>17420.963627879559</v>
      </c>
    </row>
    <row r="820" spans="1:14" ht="14.4" customHeight="1" x14ac:dyDescent="0.3">
      <c r="A820" s="625" t="s">
        <v>535</v>
      </c>
      <c r="B820" s="626" t="s">
        <v>537</v>
      </c>
      <c r="C820" s="627" t="s">
        <v>557</v>
      </c>
      <c r="D820" s="628" t="s">
        <v>558</v>
      </c>
      <c r="E820" s="627" t="s">
        <v>538</v>
      </c>
      <c r="F820" s="628" t="s">
        <v>539</v>
      </c>
      <c r="G820" s="627" t="s">
        <v>639</v>
      </c>
      <c r="H820" s="627" t="s">
        <v>1200</v>
      </c>
      <c r="I820" s="627" t="s">
        <v>1201</v>
      </c>
      <c r="J820" s="627" t="s">
        <v>1202</v>
      </c>
      <c r="K820" s="627" t="s">
        <v>1203</v>
      </c>
      <c r="L820" s="629">
        <v>197.96203945941133</v>
      </c>
      <c r="M820" s="629">
        <v>127</v>
      </c>
      <c r="N820" s="630">
        <v>25141.179011345237</v>
      </c>
    </row>
    <row r="821" spans="1:14" ht="14.4" customHeight="1" x14ac:dyDescent="0.3">
      <c r="A821" s="625" t="s">
        <v>535</v>
      </c>
      <c r="B821" s="626" t="s">
        <v>537</v>
      </c>
      <c r="C821" s="627" t="s">
        <v>557</v>
      </c>
      <c r="D821" s="628" t="s">
        <v>558</v>
      </c>
      <c r="E821" s="627" t="s">
        <v>538</v>
      </c>
      <c r="F821" s="628" t="s">
        <v>539</v>
      </c>
      <c r="G821" s="627" t="s">
        <v>639</v>
      </c>
      <c r="H821" s="627" t="s">
        <v>1219</v>
      </c>
      <c r="I821" s="627" t="s">
        <v>1220</v>
      </c>
      <c r="J821" s="627" t="s">
        <v>1221</v>
      </c>
      <c r="K821" s="627" t="s">
        <v>1222</v>
      </c>
      <c r="L821" s="629">
        <v>22.136145510058018</v>
      </c>
      <c r="M821" s="629">
        <v>388</v>
      </c>
      <c r="N821" s="630">
        <v>8588.8244579025104</v>
      </c>
    </row>
    <row r="822" spans="1:14" ht="14.4" customHeight="1" x14ac:dyDescent="0.3">
      <c r="A822" s="625" t="s">
        <v>535</v>
      </c>
      <c r="B822" s="626" t="s">
        <v>537</v>
      </c>
      <c r="C822" s="627" t="s">
        <v>557</v>
      </c>
      <c r="D822" s="628" t="s">
        <v>558</v>
      </c>
      <c r="E822" s="627" t="s">
        <v>538</v>
      </c>
      <c r="F822" s="628" t="s">
        <v>539</v>
      </c>
      <c r="G822" s="627" t="s">
        <v>639</v>
      </c>
      <c r="H822" s="627" t="s">
        <v>2122</v>
      </c>
      <c r="I822" s="627" t="s">
        <v>2123</v>
      </c>
      <c r="J822" s="627" t="s">
        <v>2124</v>
      </c>
      <c r="K822" s="627" t="s">
        <v>2125</v>
      </c>
      <c r="L822" s="629">
        <v>54.65</v>
      </c>
      <c r="M822" s="629">
        <v>1</v>
      </c>
      <c r="N822" s="630">
        <v>54.65</v>
      </c>
    </row>
    <row r="823" spans="1:14" ht="14.4" customHeight="1" x14ac:dyDescent="0.3">
      <c r="A823" s="625" t="s">
        <v>535</v>
      </c>
      <c r="B823" s="626" t="s">
        <v>537</v>
      </c>
      <c r="C823" s="627" t="s">
        <v>557</v>
      </c>
      <c r="D823" s="628" t="s">
        <v>558</v>
      </c>
      <c r="E823" s="627" t="s">
        <v>538</v>
      </c>
      <c r="F823" s="628" t="s">
        <v>539</v>
      </c>
      <c r="G823" s="627" t="s">
        <v>639</v>
      </c>
      <c r="H823" s="627" t="s">
        <v>1242</v>
      </c>
      <c r="I823" s="627" t="s">
        <v>1243</v>
      </c>
      <c r="J823" s="627" t="s">
        <v>1244</v>
      </c>
      <c r="K823" s="627" t="s">
        <v>1245</v>
      </c>
      <c r="L823" s="629">
        <v>152.49</v>
      </c>
      <c r="M823" s="629">
        <v>2</v>
      </c>
      <c r="N823" s="630">
        <v>304.98</v>
      </c>
    </row>
    <row r="824" spans="1:14" ht="14.4" customHeight="1" x14ac:dyDescent="0.3">
      <c r="A824" s="625" t="s">
        <v>535</v>
      </c>
      <c r="B824" s="626" t="s">
        <v>537</v>
      </c>
      <c r="C824" s="627" t="s">
        <v>557</v>
      </c>
      <c r="D824" s="628" t="s">
        <v>558</v>
      </c>
      <c r="E824" s="627" t="s">
        <v>538</v>
      </c>
      <c r="F824" s="628" t="s">
        <v>539</v>
      </c>
      <c r="G824" s="627" t="s">
        <v>639</v>
      </c>
      <c r="H824" s="627" t="s">
        <v>1266</v>
      </c>
      <c r="I824" s="627" t="s">
        <v>1267</v>
      </c>
      <c r="J824" s="627" t="s">
        <v>681</v>
      </c>
      <c r="K824" s="627" t="s">
        <v>1268</v>
      </c>
      <c r="L824" s="629">
        <v>46.02213320214117</v>
      </c>
      <c r="M824" s="629">
        <v>85</v>
      </c>
      <c r="N824" s="630">
        <v>3911.8813221819992</v>
      </c>
    </row>
    <row r="825" spans="1:14" ht="14.4" customHeight="1" x14ac:dyDescent="0.3">
      <c r="A825" s="625" t="s">
        <v>535</v>
      </c>
      <c r="B825" s="626" t="s">
        <v>537</v>
      </c>
      <c r="C825" s="627" t="s">
        <v>557</v>
      </c>
      <c r="D825" s="628" t="s">
        <v>558</v>
      </c>
      <c r="E825" s="627" t="s">
        <v>538</v>
      </c>
      <c r="F825" s="628" t="s">
        <v>539</v>
      </c>
      <c r="G825" s="627" t="s">
        <v>639</v>
      </c>
      <c r="H825" s="627" t="s">
        <v>2607</v>
      </c>
      <c r="I825" s="627" t="s">
        <v>2608</v>
      </c>
      <c r="J825" s="627" t="s">
        <v>2609</v>
      </c>
      <c r="K825" s="627" t="s">
        <v>2610</v>
      </c>
      <c r="L825" s="629">
        <v>307.55162208341301</v>
      </c>
      <c r="M825" s="629">
        <v>4</v>
      </c>
      <c r="N825" s="630">
        <v>1230.206488333652</v>
      </c>
    </row>
    <row r="826" spans="1:14" ht="14.4" customHeight="1" x14ac:dyDescent="0.3">
      <c r="A826" s="625" t="s">
        <v>535</v>
      </c>
      <c r="B826" s="626" t="s">
        <v>537</v>
      </c>
      <c r="C826" s="627" t="s">
        <v>557</v>
      </c>
      <c r="D826" s="628" t="s">
        <v>558</v>
      </c>
      <c r="E826" s="627" t="s">
        <v>538</v>
      </c>
      <c r="F826" s="628" t="s">
        <v>539</v>
      </c>
      <c r="G826" s="627" t="s">
        <v>639</v>
      </c>
      <c r="H826" s="627" t="s">
        <v>1276</v>
      </c>
      <c r="I826" s="627" t="s">
        <v>1277</v>
      </c>
      <c r="J826" s="627" t="s">
        <v>1278</v>
      </c>
      <c r="K826" s="627" t="s">
        <v>675</v>
      </c>
      <c r="L826" s="629">
        <v>69.896460014088461</v>
      </c>
      <c r="M826" s="629">
        <v>23</v>
      </c>
      <c r="N826" s="630">
        <v>1607.6185803240346</v>
      </c>
    </row>
    <row r="827" spans="1:14" ht="14.4" customHeight="1" x14ac:dyDescent="0.3">
      <c r="A827" s="625" t="s">
        <v>535</v>
      </c>
      <c r="B827" s="626" t="s">
        <v>537</v>
      </c>
      <c r="C827" s="627" t="s">
        <v>557</v>
      </c>
      <c r="D827" s="628" t="s">
        <v>558</v>
      </c>
      <c r="E827" s="627" t="s">
        <v>538</v>
      </c>
      <c r="F827" s="628" t="s">
        <v>539</v>
      </c>
      <c r="G827" s="627" t="s">
        <v>639</v>
      </c>
      <c r="H827" s="627" t="s">
        <v>1279</v>
      </c>
      <c r="I827" s="627" t="s">
        <v>1280</v>
      </c>
      <c r="J827" s="627" t="s">
        <v>1281</v>
      </c>
      <c r="K827" s="627" t="s">
        <v>1282</v>
      </c>
      <c r="L827" s="629">
        <v>41.624130610940007</v>
      </c>
      <c r="M827" s="629">
        <v>46</v>
      </c>
      <c r="N827" s="630">
        <v>1914.7100081032402</v>
      </c>
    </row>
    <row r="828" spans="1:14" ht="14.4" customHeight="1" x14ac:dyDescent="0.3">
      <c r="A828" s="625" t="s">
        <v>535</v>
      </c>
      <c r="B828" s="626" t="s">
        <v>537</v>
      </c>
      <c r="C828" s="627" t="s">
        <v>557</v>
      </c>
      <c r="D828" s="628" t="s">
        <v>558</v>
      </c>
      <c r="E828" s="627" t="s">
        <v>538</v>
      </c>
      <c r="F828" s="628" t="s">
        <v>539</v>
      </c>
      <c r="G828" s="627" t="s">
        <v>639</v>
      </c>
      <c r="H828" s="627" t="s">
        <v>1283</v>
      </c>
      <c r="I828" s="627" t="s">
        <v>1284</v>
      </c>
      <c r="J828" s="627" t="s">
        <v>1285</v>
      </c>
      <c r="K828" s="627" t="s">
        <v>1286</v>
      </c>
      <c r="L828" s="629">
        <v>1209.23059773399</v>
      </c>
      <c r="M828" s="629">
        <v>-1</v>
      </c>
      <c r="N828" s="630">
        <v>-1209.23059773399</v>
      </c>
    </row>
    <row r="829" spans="1:14" ht="14.4" customHeight="1" x14ac:dyDescent="0.3">
      <c r="A829" s="625" t="s">
        <v>535</v>
      </c>
      <c r="B829" s="626" t="s">
        <v>537</v>
      </c>
      <c r="C829" s="627" t="s">
        <v>557</v>
      </c>
      <c r="D829" s="628" t="s">
        <v>558</v>
      </c>
      <c r="E829" s="627" t="s">
        <v>538</v>
      </c>
      <c r="F829" s="628" t="s">
        <v>539</v>
      </c>
      <c r="G829" s="627" t="s">
        <v>639</v>
      </c>
      <c r="H829" s="627" t="s">
        <v>2169</v>
      </c>
      <c r="I829" s="627" t="s">
        <v>2170</v>
      </c>
      <c r="J829" s="627" t="s">
        <v>2171</v>
      </c>
      <c r="K829" s="627" t="s">
        <v>1387</v>
      </c>
      <c r="L829" s="629">
        <v>31.891276595744678</v>
      </c>
      <c r="M829" s="629">
        <v>188</v>
      </c>
      <c r="N829" s="630">
        <v>5995.5599999999995</v>
      </c>
    </row>
    <row r="830" spans="1:14" ht="14.4" customHeight="1" x14ac:dyDescent="0.3">
      <c r="A830" s="625" t="s">
        <v>535</v>
      </c>
      <c r="B830" s="626" t="s">
        <v>537</v>
      </c>
      <c r="C830" s="627" t="s">
        <v>557</v>
      </c>
      <c r="D830" s="628" t="s">
        <v>558</v>
      </c>
      <c r="E830" s="627" t="s">
        <v>538</v>
      </c>
      <c r="F830" s="628" t="s">
        <v>539</v>
      </c>
      <c r="G830" s="627" t="s">
        <v>639</v>
      </c>
      <c r="H830" s="627" t="s">
        <v>1291</v>
      </c>
      <c r="I830" s="627" t="s">
        <v>1291</v>
      </c>
      <c r="J830" s="627" t="s">
        <v>1292</v>
      </c>
      <c r="K830" s="627" t="s">
        <v>792</v>
      </c>
      <c r="L830" s="629">
        <v>57.260000000000005</v>
      </c>
      <c r="M830" s="629">
        <v>10</v>
      </c>
      <c r="N830" s="630">
        <v>572.6</v>
      </c>
    </row>
    <row r="831" spans="1:14" ht="14.4" customHeight="1" x14ac:dyDescent="0.3">
      <c r="A831" s="625" t="s">
        <v>535</v>
      </c>
      <c r="B831" s="626" t="s">
        <v>537</v>
      </c>
      <c r="C831" s="627" t="s">
        <v>557</v>
      </c>
      <c r="D831" s="628" t="s">
        <v>558</v>
      </c>
      <c r="E831" s="627" t="s">
        <v>538</v>
      </c>
      <c r="F831" s="628" t="s">
        <v>539</v>
      </c>
      <c r="G831" s="627" t="s">
        <v>639</v>
      </c>
      <c r="H831" s="627" t="s">
        <v>2174</v>
      </c>
      <c r="I831" s="627" t="s">
        <v>2175</v>
      </c>
      <c r="J831" s="627" t="s">
        <v>2176</v>
      </c>
      <c r="K831" s="627" t="s">
        <v>2177</v>
      </c>
      <c r="L831" s="629">
        <v>1103.6265998818881</v>
      </c>
      <c r="M831" s="629">
        <v>18</v>
      </c>
      <c r="N831" s="630">
        <v>19865.278797873987</v>
      </c>
    </row>
    <row r="832" spans="1:14" ht="14.4" customHeight="1" x14ac:dyDescent="0.3">
      <c r="A832" s="625" t="s">
        <v>535</v>
      </c>
      <c r="B832" s="626" t="s">
        <v>537</v>
      </c>
      <c r="C832" s="627" t="s">
        <v>557</v>
      </c>
      <c r="D832" s="628" t="s">
        <v>558</v>
      </c>
      <c r="E832" s="627" t="s">
        <v>538</v>
      </c>
      <c r="F832" s="628" t="s">
        <v>539</v>
      </c>
      <c r="G832" s="627" t="s">
        <v>639</v>
      </c>
      <c r="H832" s="627" t="s">
        <v>2611</v>
      </c>
      <c r="I832" s="627" t="s">
        <v>2612</v>
      </c>
      <c r="J832" s="627" t="s">
        <v>2613</v>
      </c>
      <c r="K832" s="627" t="s">
        <v>2614</v>
      </c>
      <c r="L832" s="629">
        <v>275.66000000000003</v>
      </c>
      <c r="M832" s="629">
        <v>3</v>
      </c>
      <c r="N832" s="630">
        <v>826.98</v>
      </c>
    </row>
    <row r="833" spans="1:14" ht="14.4" customHeight="1" x14ac:dyDescent="0.3">
      <c r="A833" s="625" t="s">
        <v>535</v>
      </c>
      <c r="B833" s="626" t="s">
        <v>537</v>
      </c>
      <c r="C833" s="627" t="s">
        <v>557</v>
      </c>
      <c r="D833" s="628" t="s">
        <v>558</v>
      </c>
      <c r="E833" s="627" t="s">
        <v>538</v>
      </c>
      <c r="F833" s="628" t="s">
        <v>539</v>
      </c>
      <c r="G833" s="627" t="s">
        <v>639</v>
      </c>
      <c r="H833" s="627" t="s">
        <v>2615</v>
      </c>
      <c r="I833" s="627" t="s">
        <v>2616</v>
      </c>
      <c r="J833" s="627" t="s">
        <v>2617</v>
      </c>
      <c r="K833" s="627" t="s">
        <v>1166</v>
      </c>
      <c r="L833" s="629">
        <v>55.343383106596001</v>
      </c>
      <c r="M833" s="629">
        <v>3</v>
      </c>
      <c r="N833" s="630">
        <v>166.03014931978799</v>
      </c>
    </row>
    <row r="834" spans="1:14" ht="14.4" customHeight="1" x14ac:dyDescent="0.3">
      <c r="A834" s="625" t="s">
        <v>535</v>
      </c>
      <c r="B834" s="626" t="s">
        <v>537</v>
      </c>
      <c r="C834" s="627" t="s">
        <v>557</v>
      </c>
      <c r="D834" s="628" t="s">
        <v>558</v>
      </c>
      <c r="E834" s="627" t="s">
        <v>538</v>
      </c>
      <c r="F834" s="628" t="s">
        <v>539</v>
      </c>
      <c r="G834" s="627" t="s">
        <v>639</v>
      </c>
      <c r="H834" s="627" t="s">
        <v>2201</v>
      </c>
      <c r="I834" s="627" t="s">
        <v>2202</v>
      </c>
      <c r="J834" s="627" t="s">
        <v>2203</v>
      </c>
      <c r="K834" s="627" t="s">
        <v>2204</v>
      </c>
      <c r="L834" s="629">
        <v>269.51938461538464</v>
      </c>
      <c r="M834" s="629">
        <v>468</v>
      </c>
      <c r="N834" s="630">
        <v>126135.072</v>
      </c>
    </row>
    <row r="835" spans="1:14" ht="14.4" customHeight="1" x14ac:dyDescent="0.3">
      <c r="A835" s="625" t="s">
        <v>535</v>
      </c>
      <c r="B835" s="626" t="s">
        <v>537</v>
      </c>
      <c r="C835" s="627" t="s">
        <v>557</v>
      </c>
      <c r="D835" s="628" t="s">
        <v>558</v>
      </c>
      <c r="E835" s="627" t="s">
        <v>538</v>
      </c>
      <c r="F835" s="628" t="s">
        <v>539</v>
      </c>
      <c r="G835" s="627" t="s">
        <v>639</v>
      </c>
      <c r="H835" s="627" t="s">
        <v>2205</v>
      </c>
      <c r="I835" s="627" t="s">
        <v>2206</v>
      </c>
      <c r="J835" s="627" t="s">
        <v>2207</v>
      </c>
      <c r="K835" s="627" t="s">
        <v>2208</v>
      </c>
      <c r="L835" s="629">
        <v>298.99972017135747</v>
      </c>
      <c r="M835" s="629">
        <v>4</v>
      </c>
      <c r="N835" s="630">
        <v>1195.9988806854299</v>
      </c>
    </row>
    <row r="836" spans="1:14" ht="14.4" customHeight="1" x14ac:dyDescent="0.3">
      <c r="A836" s="625" t="s">
        <v>535</v>
      </c>
      <c r="B836" s="626" t="s">
        <v>537</v>
      </c>
      <c r="C836" s="627" t="s">
        <v>557</v>
      </c>
      <c r="D836" s="628" t="s">
        <v>558</v>
      </c>
      <c r="E836" s="627" t="s">
        <v>538</v>
      </c>
      <c r="F836" s="628" t="s">
        <v>539</v>
      </c>
      <c r="G836" s="627" t="s">
        <v>639</v>
      </c>
      <c r="H836" s="627" t="s">
        <v>2618</v>
      </c>
      <c r="I836" s="627" t="s">
        <v>2619</v>
      </c>
      <c r="J836" s="627" t="s">
        <v>2620</v>
      </c>
      <c r="K836" s="627" t="s">
        <v>2621</v>
      </c>
      <c r="L836" s="629">
        <v>434.7</v>
      </c>
      <c r="M836" s="629">
        <v>1</v>
      </c>
      <c r="N836" s="630">
        <v>434.7</v>
      </c>
    </row>
    <row r="837" spans="1:14" ht="14.4" customHeight="1" x14ac:dyDescent="0.3">
      <c r="A837" s="625" t="s">
        <v>535</v>
      </c>
      <c r="B837" s="626" t="s">
        <v>537</v>
      </c>
      <c r="C837" s="627" t="s">
        <v>557</v>
      </c>
      <c r="D837" s="628" t="s">
        <v>558</v>
      </c>
      <c r="E837" s="627" t="s">
        <v>538</v>
      </c>
      <c r="F837" s="628" t="s">
        <v>539</v>
      </c>
      <c r="G837" s="627" t="s">
        <v>639</v>
      </c>
      <c r="H837" s="627" t="s">
        <v>1315</v>
      </c>
      <c r="I837" s="627" t="s">
        <v>1316</v>
      </c>
      <c r="J837" s="627" t="s">
        <v>1317</v>
      </c>
      <c r="K837" s="627" t="s">
        <v>1318</v>
      </c>
      <c r="L837" s="629">
        <v>61.539362476062927</v>
      </c>
      <c r="M837" s="629">
        <v>176</v>
      </c>
      <c r="N837" s="630">
        <v>10830.927795787075</v>
      </c>
    </row>
    <row r="838" spans="1:14" ht="14.4" customHeight="1" x14ac:dyDescent="0.3">
      <c r="A838" s="625" t="s">
        <v>535</v>
      </c>
      <c r="B838" s="626" t="s">
        <v>537</v>
      </c>
      <c r="C838" s="627" t="s">
        <v>557</v>
      </c>
      <c r="D838" s="628" t="s">
        <v>558</v>
      </c>
      <c r="E838" s="627" t="s">
        <v>538</v>
      </c>
      <c r="F838" s="628" t="s">
        <v>539</v>
      </c>
      <c r="G838" s="627" t="s">
        <v>639</v>
      </c>
      <c r="H838" s="627" t="s">
        <v>2622</v>
      </c>
      <c r="I838" s="627" t="s">
        <v>1029</v>
      </c>
      <c r="J838" s="627" t="s">
        <v>2623</v>
      </c>
      <c r="K838" s="627"/>
      <c r="L838" s="629">
        <v>316.70451338098201</v>
      </c>
      <c r="M838" s="629">
        <v>2</v>
      </c>
      <c r="N838" s="630">
        <v>633.40902676196401</v>
      </c>
    </row>
    <row r="839" spans="1:14" ht="14.4" customHeight="1" x14ac:dyDescent="0.3">
      <c r="A839" s="625" t="s">
        <v>535</v>
      </c>
      <c r="B839" s="626" t="s">
        <v>537</v>
      </c>
      <c r="C839" s="627" t="s">
        <v>557</v>
      </c>
      <c r="D839" s="628" t="s">
        <v>558</v>
      </c>
      <c r="E839" s="627" t="s">
        <v>538</v>
      </c>
      <c r="F839" s="628" t="s">
        <v>539</v>
      </c>
      <c r="G839" s="627" t="s">
        <v>639</v>
      </c>
      <c r="H839" s="627" t="s">
        <v>2211</v>
      </c>
      <c r="I839" s="627" t="s">
        <v>2212</v>
      </c>
      <c r="J839" s="627" t="s">
        <v>2213</v>
      </c>
      <c r="K839" s="627" t="s">
        <v>2214</v>
      </c>
      <c r="L839" s="629">
        <v>193.51</v>
      </c>
      <c r="M839" s="629">
        <v>1</v>
      </c>
      <c r="N839" s="630">
        <v>193.51</v>
      </c>
    </row>
    <row r="840" spans="1:14" ht="14.4" customHeight="1" x14ac:dyDescent="0.3">
      <c r="A840" s="625" t="s">
        <v>535</v>
      </c>
      <c r="B840" s="626" t="s">
        <v>537</v>
      </c>
      <c r="C840" s="627" t="s">
        <v>557</v>
      </c>
      <c r="D840" s="628" t="s">
        <v>558</v>
      </c>
      <c r="E840" s="627" t="s">
        <v>538</v>
      </c>
      <c r="F840" s="628" t="s">
        <v>539</v>
      </c>
      <c r="G840" s="627" t="s">
        <v>639</v>
      </c>
      <c r="H840" s="627" t="s">
        <v>1323</v>
      </c>
      <c r="I840" s="627" t="s">
        <v>1324</v>
      </c>
      <c r="J840" s="627" t="s">
        <v>1325</v>
      </c>
      <c r="K840" s="627" t="s">
        <v>1326</v>
      </c>
      <c r="L840" s="629">
        <v>1398.6067889513899</v>
      </c>
      <c r="M840" s="629">
        <v>1</v>
      </c>
      <c r="N840" s="630">
        <v>1398.6067889513899</v>
      </c>
    </row>
    <row r="841" spans="1:14" ht="14.4" customHeight="1" x14ac:dyDescent="0.3">
      <c r="A841" s="625" t="s">
        <v>535</v>
      </c>
      <c r="B841" s="626" t="s">
        <v>537</v>
      </c>
      <c r="C841" s="627" t="s">
        <v>557</v>
      </c>
      <c r="D841" s="628" t="s">
        <v>558</v>
      </c>
      <c r="E841" s="627" t="s">
        <v>538</v>
      </c>
      <c r="F841" s="628" t="s">
        <v>539</v>
      </c>
      <c r="G841" s="627" t="s">
        <v>639</v>
      </c>
      <c r="H841" s="627" t="s">
        <v>1327</v>
      </c>
      <c r="I841" s="627" t="s">
        <v>1029</v>
      </c>
      <c r="J841" s="627" t="s">
        <v>1328</v>
      </c>
      <c r="K841" s="627"/>
      <c r="L841" s="629">
        <v>184.1690479004958</v>
      </c>
      <c r="M841" s="629">
        <v>17</v>
      </c>
      <c r="N841" s="630">
        <v>3130.8738143084288</v>
      </c>
    </row>
    <row r="842" spans="1:14" ht="14.4" customHeight="1" x14ac:dyDescent="0.3">
      <c r="A842" s="625" t="s">
        <v>535</v>
      </c>
      <c r="B842" s="626" t="s">
        <v>537</v>
      </c>
      <c r="C842" s="627" t="s">
        <v>557</v>
      </c>
      <c r="D842" s="628" t="s">
        <v>558</v>
      </c>
      <c r="E842" s="627" t="s">
        <v>538</v>
      </c>
      <c r="F842" s="628" t="s">
        <v>539</v>
      </c>
      <c r="G842" s="627" t="s">
        <v>639</v>
      </c>
      <c r="H842" s="627" t="s">
        <v>2624</v>
      </c>
      <c r="I842" s="627" t="s">
        <v>2625</v>
      </c>
      <c r="J842" s="627" t="s">
        <v>2626</v>
      </c>
      <c r="K842" s="627" t="s">
        <v>2627</v>
      </c>
      <c r="L842" s="629">
        <v>3786.72</v>
      </c>
      <c r="M842" s="629">
        <v>1</v>
      </c>
      <c r="N842" s="630">
        <v>3786.72</v>
      </c>
    </row>
    <row r="843" spans="1:14" ht="14.4" customHeight="1" x14ac:dyDescent="0.3">
      <c r="A843" s="625" t="s">
        <v>535</v>
      </c>
      <c r="B843" s="626" t="s">
        <v>537</v>
      </c>
      <c r="C843" s="627" t="s">
        <v>557</v>
      </c>
      <c r="D843" s="628" t="s">
        <v>558</v>
      </c>
      <c r="E843" s="627" t="s">
        <v>538</v>
      </c>
      <c r="F843" s="628" t="s">
        <v>539</v>
      </c>
      <c r="G843" s="627" t="s">
        <v>639</v>
      </c>
      <c r="H843" s="627" t="s">
        <v>2223</v>
      </c>
      <c r="I843" s="627" t="s">
        <v>1029</v>
      </c>
      <c r="J843" s="627" t="s">
        <v>2224</v>
      </c>
      <c r="K843" s="627" t="s">
        <v>2225</v>
      </c>
      <c r="L843" s="629">
        <v>23.695213917253394</v>
      </c>
      <c r="M843" s="629">
        <v>960</v>
      </c>
      <c r="N843" s="630">
        <v>22747.405360563258</v>
      </c>
    </row>
    <row r="844" spans="1:14" ht="14.4" customHeight="1" x14ac:dyDescent="0.3">
      <c r="A844" s="625" t="s">
        <v>535</v>
      </c>
      <c r="B844" s="626" t="s">
        <v>537</v>
      </c>
      <c r="C844" s="627" t="s">
        <v>557</v>
      </c>
      <c r="D844" s="628" t="s">
        <v>558</v>
      </c>
      <c r="E844" s="627" t="s">
        <v>538</v>
      </c>
      <c r="F844" s="628" t="s">
        <v>539</v>
      </c>
      <c r="G844" s="627" t="s">
        <v>639</v>
      </c>
      <c r="H844" s="627" t="s">
        <v>2226</v>
      </c>
      <c r="I844" s="627" t="s">
        <v>1029</v>
      </c>
      <c r="J844" s="627" t="s">
        <v>2227</v>
      </c>
      <c r="K844" s="627" t="s">
        <v>2225</v>
      </c>
      <c r="L844" s="629">
        <v>24.03927162057483</v>
      </c>
      <c r="M844" s="629">
        <v>78</v>
      </c>
      <c r="N844" s="630">
        <v>1875.0631864048369</v>
      </c>
    </row>
    <row r="845" spans="1:14" ht="14.4" customHeight="1" x14ac:dyDescent="0.3">
      <c r="A845" s="625" t="s">
        <v>535</v>
      </c>
      <c r="B845" s="626" t="s">
        <v>537</v>
      </c>
      <c r="C845" s="627" t="s">
        <v>557</v>
      </c>
      <c r="D845" s="628" t="s">
        <v>558</v>
      </c>
      <c r="E845" s="627" t="s">
        <v>538</v>
      </c>
      <c r="F845" s="628" t="s">
        <v>539</v>
      </c>
      <c r="G845" s="627" t="s">
        <v>639</v>
      </c>
      <c r="H845" s="627" t="s">
        <v>2232</v>
      </c>
      <c r="I845" s="627" t="s">
        <v>1029</v>
      </c>
      <c r="J845" s="627" t="s">
        <v>2233</v>
      </c>
      <c r="K845" s="627"/>
      <c r="L845" s="629">
        <v>124.329994734531</v>
      </c>
      <c r="M845" s="629">
        <v>1</v>
      </c>
      <c r="N845" s="630">
        <v>124.329994734531</v>
      </c>
    </row>
    <row r="846" spans="1:14" ht="14.4" customHeight="1" x14ac:dyDescent="0.3">
      <c r="A846" s="625" t="s">
        <v>535</v>
      </c>
      <c r="B846" s="626" t="s">
        <v>537</v>
      </c>
      <c r="C846" s="627" t="s">
        <v>557</v>
      </c>
      <c r="D846" s="628" t="s">
        <v>558</v>
      </c>
      <c r="E846" s="627" t="s">
        <v>538</v>
      </c>
      <c r="F846" s="628" t="s">
        <v>539</v>
      </c>
      <c r="G846" s="627" t="s">
        <v>639</v>
      </c>
      <c r="H846" s="627" t="s">
        <v>2628</v>
      </c>
      <c r="I846" s="627" t="s">
        <v>1029</v>
      </c>
      <c r="J846" s="627" t="s">
        <v>2629</v>
      </c>
      <c r="K846" s="627"/>
      <c r="L846" s="629">
        <v>56.296494649471263</v>
      </c>
      <c r="M846" s="629">
        <v>63</v>
      </c>
      <c r="N846" s="630">
        <v>3546.6791629166896</v>
      </c>
    </row>
    <row r="847" spans="1:14" ht="14.4" customHeight="1" x14ac:dyDescent="0.3">
      <c r="A847" s="625" t="s">
        <v>535</v>
      </c>
      <c r="B847" s="626" t="s">
        <v>537</v>
      </c>
      <c r="C847" s="627" t="s">
        <v>557</v>
      </c>
      <c r="D847" s="628" t="s">
        <v>558</v>
      </c>
      <c r="E847" s="627" t="s">
        <v>538</v>
      </c>
      <c r="F847" s="628" t="s">
        <v>539</v>
      </c>
      <c r="G847" s="627" t="s">
        <v>639</v>
      </c>
      <c r="H847" s="627" t="s">
        <v>2630</v>
      </c>
      <c r="I847" s="627" t="s">
        <v>2631</v>
      </c>
      <c r="J847" s="627" t="s">
        <v>1202</v>
      </c>
      <c r="K847" s="627" t="s">
        <v>2632</v>
      </c>
      <c r="L847" s="629">
        <v>327.64514567631164</v>
      </c>
      <c r="M847" s="629">
        <v>6</v>
      </c>
      <c r="N847" s="630">
        <v>1965.8708740578697</v>
      </c>
    </row>
    <row r="848" spans="1:14" ht="14.4" customHeight="1" x14ac:dyDescent="0.3">
      <c r="A848" s="625" t="s">
        <v>535</v>
      </c>
      <c r="B848" s="626" t="s">
        <v>537</v>
      </c>
      <c r="C848" s="627" t="s">
        <v>557</v>
      </c>
      <c r="D848" s="628" t="s">
        <v>558</v>
      </c>
      <c r="E848" s="627" t="s">
        <v>538</v>
      </c>
      <c r="F848" s="628" t="s">
        <v>539</v>
      </c>
      <c r="G848" s="627" t="s">
        <v>639</v>
      </c>
      <c r="H848" s="627" t="s">
        <v>2256</v>
      </c>
      <c r="I848" s="627" t="s">
        <v>1029</v>
      </c>
      <c r="J848" s="627" t="s">
        <v>2257</v>
      </c>
      <c r="K848" s="627" t="s">
        <v>2258</v>
      </c>
      <c r="L848" s="629">
        <v>197.94</v>
      </c>
      <c r="M848" s="629">
        <v>5</v>
      </c>
      <c r="N848" s="630">
        <v>989.7</v>
      </c>
    </row>
    <row r="849" spans="1:14" ht="14.4" customHeight="1" x14ac:dyDescent="0.3">
      <c r="A849" s="625" t="s">
        <v>535</v>
      </c>
      <c r="B849" s="626" t="s">
        <v>537</v>
      </c>
      <c r="C849" s="627" t="s">
        <v>557</v>
      </c>
      <c r="D849" s="628" t="s">
        <v>558</v>
      </c>
      <c r="E849" s="627" t="s">
        <v>538</v>
      </c>
      <c r="F849" s="628" t="s">
        <v>539</v>
      </c>
      <c r="G849" s="627" t="s">
        <v>639</v>
      </c>
      <c r="H849" s="627" t="s">
        <v>2633</v>
      </c>
      <c r="I849" s="627" t="s">
        <v>1029</v>
      </c>
      <c r="J849" s="627" t="s">
        <v>2634</v>
      </c>
      <c r="K849" s="627" t="s">
        <v>2635</v>
      </c>
      <c r="L849" s="629">
        <v>82.339967964841506</v>
      </c>
      <c r="M849" s="629">
        <v>1</v>
      </c>
      <c r="N849" s="630">
        <v>82.339967964841506</v>
      </c>
    </row>
    <row r="850" spans="1:14" ht="14.4" customHeight="1" x14ac:dyDescent="0.3">
      <c r="A850" s="625" t="s">
        <v>535</v>
      </c>
      <c r="B850" s="626" t="s">
        <v>537</v>
      </c>
      <c r="C850" s="627" t="s">
        <v>557</v>
      </c>
      <c r="D850" s="628" t="s">
        <v>558</v>
      </c>
      <c r="E850" s="627" t="s">
        <v>538</v>
      </c>
      <c r="F850" s="628" t="s">
        <v>539</v>
      </c>
      <c r="G850" s="627" t="s">
        <v>639</v>
      </c>
      <c r="H850" s="627" t="s">
        <v>2636</v>
      </c>
      <c r="I850" s="627" t="s">
        <v>2637</v>
      </c>
      <c r="J850" s="627" t="s">
        <v>2083</v>
      </c>
      <c r="K850" s="627" t="s">
        <v>2638</v>
      </c>
      <c r="L850" s="629">
        <v>467.94293803751884</v>
      </c>
      <c r="M850" s="629">
        <v>22</v>
      </c>
      <c r="N850" s="630">
        <v>10294.744636825415</v>
      </c>
    </row>
    <row r="851" spans="1:14" ht="14.4" customHeight="1" x14ac:dyDescent="0.3">
      <c r="A851" s="625" t="s">
        <v>535</v>
      </c>
      <c r="B851" s="626" t="s">
        <v>537</v>
      </c>
      <c r="C851" s="627" t="s">
        <v>557</v>
      </c>
      <c r="D851" s="628" t="s">
        <v>558</v>
      </c>
      <c r="E851" s="627" t="s">
        <v>538</v>
      </c>
      <c r="F851" s="628" t="s">
        <v>539</v>
      </c>
      <c r="G851" s="627" t="s">
        <v>639</v>
      </c>
      <c r="H851" s="627" t="s">
        <v>1440</v>
      </c>
      <c r="I851" s="627" t="s">
        <v>1441</v>
      </c>
      <c r="J851" s="627" t="s">
        <v>963</v>
      </c>
      <c r="K851" s="627" t="s">
        <v>1442</v>
      </c>
      <c r="L851" s="629">
        <v>133.98104540180654</v>
      </c>
      <c r="M851" s="629">
        <v>22</v>
      </c>
      <c r="N851" s="630">
        <v>2947.5829988397441</v>
      </c>
    </row>
    <row r="852" spans="1:14" ht="14.4" customHeight="1" x14ac:dyDescent="0.3">
      <c r="A852" s="625" t="s">
        <v>535</v>
      </c>
      <c r="B852" s="626" t="s">
        <v>537</v>
      </c>
      <c r="C852" s="627" t="s">
        <v>557</v>
      </c>
      <c r="D852" s="628" t="s">
        <v>558</v>
      </c>
      <c r="E852" s="627" t="s">
        <v>538</v>
      </c>
      <c r="F852" s="628" t="s">
        <v>539</v>
      </c>
      <c r="G852" s="627" t="s">
        <v>639</v>
      </c>
      <c r="H852" s="627" t="s">
        <v>2287</v>
      </c>
      <c r="I852" s="627" t="s">
        <v>2288</v>
      </c>
      <c r="J852" s="627" t="s">
        <v>2289</v>
      </c>
      <c r="K852" s="627"/>
      <c r="L852" s="629">
        <v>603.52293848312002</v>
      </c>
      <c r="M852" s="629">
        <v>1</v>
      </c>
      <c r="N852" s="630">
        <v>603.52293848312002</v>
      </c>
    </row>
    <row r="853" spans="1:14" ht="14.4" customHeight="1" x14ac:dyDescent="0.3">
      <c r="A853" s="625" t="s">
        <v>535</v>
      </c>
      <c r="B853" s="626" t="s">
        <v>537</v>
      </c>
      <c r="C853" s="627" t="s">
        <v>557</v>
      </c>
      <c r="D853" s="628" t="s">
        <v>558</v>
      </c>
      <c r="E853" s="627" t="s">
        <v>538</v>
      </c>
      <c r="F853" s="628" t="s">
        <v>539</v>
      </c>
      <c r="G853" s="627" t="s">
        <v>639</v>
      </c>
      <c r="H853" s="627" t="s">
        <v>2639</v>
      </c>
      <c r="I853" s="627" t="s">
        <v>2640</v>
      </c>
      <c r="J853" s="627" t="s">
        <v>2641</v>
      </c>
      <c r="K853" s="627" t="s">
        <v>765</v>
      </c>
      <c r="L853" s="629">
        <v>210.30504950495046</v>
      </c>
      <c r="M853" s="629">
        <v>101</v>
      </c>
      <c r="N853" s="630">
        <v>21240.809999999998</v>
      </c>
    </row>
    <row r="854" spans="1:14" ht="14.4" customHeight="1" x14ac:dyDescent="0.3">
      <c r="A854" s="625" t="s">
        <v>535</v>
      </c>
      <c r="B854" s="626" t="s">
        <v>537</v>
      </c>
      <c r="C854" s="627" t="s">
        <v>557</v>
      </c>
      <c r="D854" s="628" t="s">
        <v>558</v>
      </c>
      <c r="E854" s="627" t="s">
        <v>538</v>
      </c>
      <c r="F854" s="628" t="s">
        <v>539</v>
      </c>
      <c r="G854" s="627" t="s">
        <v>639</v>
      </c>
      <c r="H854" s="627" t="s">
        <v>2306</v>
      </c>
      <c r="I854" s="627" t="s">
        <v>2307</v>
      </c>
      <c r="J854" s="627" t="s">
        <v>2308</v>
      </c>
      <c r="K854" s="627" t="s">
        <v>2309</v>
      </c>
      <c r="L854" s="629">
        <v>2964.0349999999999</v>
      </c>
      <c r="M854" s="629">
        <v>2</v>
      </c>
      <c r="N854" s="630">
        <v>5928.07</v>
      </c>
    </row>
    <row r="855" spans="1:14" ht="14.4" customHeight="1" x14ac:dyDescent="0.3">
      <c r="A855" s="625" t="s">
        <v>535</v>
      </c>
      <c r="B855" s="626" t="s">
        <v>537</v>
      </c>
      <c r="C855" s="627" t="s">
        <v>557</v>
      </c>
      <c r="D855" s="628" t="s">
        <v>558</v>
      </c>
      <c r="E855" s="627" t="s">
        <v>538</v>
      </c>
      <c r="F855" s="628" t="s">
        <v>539</v>
      </c>
      <c r="G855" s="627" t="s">
        <v>639</v>
      </c>
      <c r="H855" s="627" t="s">
        <v>2310</v>
      </c>
      <c r="I855" s="627" t="s">
        <v>2311</v>
      </c>
      <c r="J855" s="627" t="s">
        <v>2312</v>
      </c>
      <c r="K855" s="627" t="s">
        <v>2313</v>
      </c>
      <c r="L855" s="629">
        <v>8504.351124395218</v>
      </c>
      <c r="M855" s="629">
        <v>5</v>
      </c>
      <c r="N855" s="630">
        <v>42521.755621976088</v>
      </c>
    </row>
    <row r="856" spans="1:14" ht="14.4" customHeight="1" x14ac:dyDescent="0.3">
      <c r="A856" s="625" t="s">
        <v>535</v>
      </c>
      <c r="B856" s="626" t="s">
        <v>537</v>
      </c>
      <c r="C856" s="627" t="s">
        <v>557</v>
      </c>
      <c r="D856" s="628" t="s">
        <v>558</v>
      </c>
      <c r="E856" s="627" t="s">
        <v>538</v>
      </c>
      <c r="F856" s="628" t="s">
        <v>539</v>
      </c>
      <c r="G856" s="627" t="s">
        <v>639</v>
      </c>
      <c r="H856" s="627" t="s">
        <v>2642</v>
      </c>
      <c r="I856" s="627" t="s">
        <v>2643</v>
      </c>
      <c r="J856" s="627" t="s">
        <v>2312</v>
      </c>
      <c r="K856" s="627" t="s">
        <v>2644</v>
      </c>
      <c r="L856" s="629">
        <v>1504.467970366348</v>
      </c>
      <c r="M856" s="629">
        <v>15</v>
      </c>
      <c r="N856" s="630">
        <v>22567.019555495219</v>
      </c>
    </row>
    <row r="857" spans="1:14" ht="14.4" customHeight="1" x14ac:dyDescent="0.3">
      <c r="A857" s="625" t="s">
        <v>535</v>
      </c>
      <c r="B857" s="626" t="s">
        <v>537</v>
      </c>
      <c r="C857" s="627" t="s">
        <v>557</v>
      </c>
      <c r="D857" s="628" t="s">
        <v>558</v>
      </c>
      <c r="E857" s="627" t="s">
        <v>538</v>
      </c>
      <c r="F857" s="628" t="s">
        <v>539</v>
      </c>
      <c r="G857" s="627" t="s">
        <v>639</v>
      </c>
      <c r="H857" s="627" t="s">
        <v>2314</v>
      </c>
      <c r="I857" s="627" t="s">
        <v>2315</v>
      </c>
      <c r="J857" s="627" t="s">
        <v>2316</v>
      </c>
      <c r="K857" s="627" t="s">
        <v>2317</v>
      </c>
      <c r="L857" s="629">
        <v>3818</v>
      </c>
      <c r="M857" s="629">
        <v>4</v>
      </c>
      <c r="N857" s="630">
        <v>15272</v>
      </c>
    </row>
    <row r="858" spans="1:14" ht="14.4" customHeight="1" x14ac:dyDescent="0.3">
      <c r="A858" s="625" t="s">
        <v>535</v>
      </c>
      <c r="B858" s="626" t="s">
        <v>537</v>
      </c>
      <c r="C858" s="627" t="s">
        <v>557</v>
      </c>
      <c r="D858" s="628" t="s">
        <v>558</v>
      </c>
      <c r="E858" s="627" t="s">
        <v>538</v>
      </c>
      <c r="F858" s="628" t="s">
        <v>539</v>
      </c>
      <c r="G858" s="627" t="s">
        <v>639</v>
      </c>
      <c r="H858" s="627" t="s">
        <v>2320</v>
      </c>
      <c r="I858" s="627" t="s">
        <v>2320</v>
      </c>
      <c r="J858" s="627" t="s">
        <v>2321</v>
      </c>
      <c r="K858" s="627" t="s">
        <v>2322</v>
      </c>
      <c r="L858" s="629">
        <v>182.28020514526034</v>
      </c>
      <c r="M858" s="629">
        <v>12</v>
      </c>
      <c r="N858" s="630">
        <v>2187.3624617431242</v>
      </c>
    </row>
    <row r="859" spans="1:14" ht="14.4" customHeight="1" x14ac:dyDescent="0.3">
      <c r="A859" s="625" t="s">
        <v>535</v>
      </c>
      <c r="B859" s="626" t="s">
        <v>537</v>
      </c>
      <c r="C859" s="627" t="s">
        <v>557</v>
      </c>
      <c r="D859" s="628" t="s">
        <v>558</v>
      </c>
      <c r="E859" s="627" t="s">
        <v>538</v>
      </c>
      <c r="F859" s="628" t="s">
        <v>539</v>
      </c>
      <c r="G859" s="627" t="s">
        <v>639</v>
      </c>
      <c r="H859" s="627" t="s">
        <v>2645</v>
      </c>
      <c r="I859" s="627" t="s">
        <v>2646</v>
      </c>
      <c r="J859" s="627" t="s">
        <v>2647</v>
      </c>
      <c r="K859" s="627" t="s">
        <v>2282</v>
      </c>
      <c r="L859" s="629">
        <v>40.701973906454064</v>
      </c>
      <c r="M859" s="629">
        <v>260</v>
      </c>
      <c r="N859" s="630">
        <v>10582.513215678056</v>
      </c>
    </row>
    <row r="860" spans="1:14" ht="14.4" customHeight="1" x14ac:dyDescent="0.3">
      <c r="A860" s="625" t="s">
        <v>535</v>
      </c>
      <c r="B860" s="626" t="s">
        <v>537</v>
      </c>
      <c r="C860" s="627" t="s">
        <v>557</v>
      </c>
      <c r="D860" s="628" t="s">
        <v>558</v>
      </c>
      <c r="E860" s="627" t="s">
        <v>538</v>
      </c>
      <c r="F860" s="628" t="s">
        <v>539</v>
      </c>
      <c r="G860" s="627" t="s">
        <v>639</v>
      </c>
      <c r="H860" s="627" t="s">
        <v>2323</v>
      </c>
      <c r="I860" s="627" t="s">
        <v>2324</v>
      </c>
      <c r="J860" s="627" t="s">
        <v>2325</v>
      </c>
      <c r="K860" s="627" t="s">
        <v>2309</v>
      </c>
      <c r="L860" s="629">
        <v>2966.9999866458988</v>
      </c>
      <c r="M860" s="629">
        <v>18</v>
      </c>
      <c r="N860" s="630">
        <v>53405.999759626182</v>
      </c>
    </row>
    <row r="861" spans="1:14" ht="14.4" customHeight="1" x14ac:dyDescent="0.3">
      <c r="A861" s="625" t="s">
        <v>535</v>
      </c>
      <c r="B861" s="626" t="s">
        <v>537</v>
      </c>
      <c r="C861" s="627" t="s">
        <v>557</v>
      </c>
      <c r="D861" s="628" t="s">
        <v>558</v>
      </c>
      <c r="E861" s="627" t="s">
        <v>538</v>
      </c>
      <c r="F861" s="628" t="s">
        <v>539</v>
      </c>
      <c r="G861" s="627" t="s">
        <v>639</v>
      </c>
      <c r="H861" s="627" t="s">
        <v>2335</v>
      </c>
      <c r="I861" s="627" t="s">
        <v>2336</v>
      </c>
      <c r="J861" s="627" t="s">
        <v>2337</v>
      </c>
      <c r="K861" s="627" t="s">
        <v>2338</v>
      </c>
      <c r="L861" s="629">
        <v>563.35</v>
      </c>
      <c r="M861" s="629">
        <v>1</v>
      </c>
      <c r="N861" s="630">
        <v>563.35</v>
      </c>
    </row>
    <row r="862" spans="1:14" ht="14.4" customHeight="1" x14ac:dyDescent="0.3">
      <c r="A862" s="625" t="s">
        <v>535</v>
      </c>
      <c r="B862" s="626" t="s">
        <v>537</v>
      </c>
      <c r="C862" s="627" t="s">
        <v>557</v>
      </c>
      <c r="D862" s="628" t="s">
        <v>558</v>
      </c>
      <c r="E862" s="627" t="s">
        <v>538</v>
      </c>
      <c r="F862" s="628" t="s">
        <v>539</v>
      </c>
      <c r="G862" s="627" t="s">
        <v>639</v>
      </c>
      <c r="H862" s="627" t="s">
        <v>2339</v>
      </c>
      <c r="I862" s="627" t="s">
        <v>2340</v>
      </c>
      <c r="J862" s="627" t="s">
        <v>2341</v>
      </c>
      <c r="K862" s="627" t="s">
        <v>2342</v>
      </c>
      <c r="L862" s="629">
        <v>76.036299589976764</v>
      </c>
      <c r="M862" s="629">
        <v>53</v>
      </c>
      <c r="N862" s="630">
        <v>4029.9238782687685</v>
      </c>
    </row>
    <row r="863" spans="1:14" ht="14.4" customHeight="1" x14ac:dyDescent="0.3">
      <c r="A863" s="625" t="s">
        <v>535</v>
      </c>
      <c r="B863" s="626" t="s">
        <v>537</v>
      </c>
      <c r="C863" s="627" t="s">
        <v>557</v>
      </c>
      <c r="D863" s="628" t="s">
        <v>558</v>
      </c>
      <c r="E863" s="627" t="s">
        <v>538</v>
      </c>
      <c r="F863" s="628" t="s">
        <v>539</v>
      </c>
      <c r="G863" s="627" t="s">
        <v>639</v>
      </c>
      <c r="H863" s="627" t="s">
        <v>2648</v>
      </c>
      <c r="I863" s="627" t="s">
        <v>2649</v>
      </c>
      <c r="J863" s="627" t="s">
        <v>2650</v>
      </c>
      <c r="K863" s="627" t="s">
        <v>2651</v>
      </c>
      <c r="L863" s="629">
        <v>2242.5</v>
      </c>
      <c r="M863" s="629">
        <v>1</v>
      </c>
      <c r="N863" s="630">
        <v>2242.5</v>
      </c>
    </row>
    <row r="864" spans="1:14" ht="14.4" customHeight="1" x14ac:dyDescent="0.3">
      <c r="A864" s="625" t="s">
        <v>535</v>
      </c>
      <c r="B864" s="626" t="s">
        <v>537</v>
      </c>
      <c r="C864" s="627" t="s">
        <v>557</v>
      </c>
      <c r="D864" s="628" t="s">
        <v>558</v>
      </c>
      <c r="E864" s="627" t="s">
        <v>538</v>
      </c>
      <c r="F864" s="628" t="s">
        <v>539</v>
      </c>
      <c r="G864" s="627" t="s">
        <v>639</v>
      </c>
      <c r="H864" s="627" t="s">
        <v>2652</v>
      </c>
      <c r="I864" s="627" t="s">
        <v>2653</v>
      </c>
      <c r="J864" s="627" t="s">
        <v>2654</v>
      </c>
      <c r="K864" s="627"/>
      <c r="L864" s="629">
        <v>680.49009874926617</v>
      </c>
      <c r="M864" s="629">
        <v>97</v>
      </c>
      <c r="N864" s="630">
        <v>66007.539578678814</v>
      </c>
    </row>
    <row r="865" spans="1:14" ht="14.4" customHeight="1" x14ac:dyDescent="0.3">
      <c r="A865" s="625" t="s">
        <v>535</v>
      </c>
      <c r="B865" s="626" t="s">
        <v>537</v>
      </c>
      <c r="C865" s="627" t="s">
        <v>557</v>
      </c>
      <c r="D865" s="628" t="s">
        <v>558</v>
      </c>
      <c r="E865" s="627" t="s">
        <v>538</v>
      </c>
      <c r="F865" s="628" t="s">
        <v>539</v>
      </c>
      <c r="G865" s="627" t="s">
        <v>639</v>
      </c>
      <c r="H865" s="627" t="s">
        <v>1487</v>
      </c>
      <c r="I865" s="627" t="s">
        <v>1488</v>
      </c>
      <c r="J865" s="627" t="s">
        <v>1489</v>
      </c>
      <c r="K865" s="627" t="s">
        <v>1490</v>
      </c>
      <c r="L865" s="629">
        <v>152.65823964835934</v>
      </c>
      <c r="M865" s="629">
        <v>6</v>
      </c>
      <c r="N865" s="630">
        <v>915.94943789015599</v>
      </c>
    </row>
    <row r="866" spans="1:14" ht="14.4" customHeight="1" x14ac:dyDescent="0.3">
      <c r="A866" s="625" t="s">
        <v>535</v>
      </c>
      <c r="B866" s="626" t="s">
        <v>537</v>
      </c>
      <c r="C866" s="627" t="s">
        <v>557</v>
      </c>
      <c r="D866" s="628" t="s">
        <v>558</v>
      </c>
      <c r="E866" s="627" t="s">
        <v>538</v>
      </c>
      <c r="F866" s="628" t="s">
        <v>539</v>
      </c>
      <c r="G866" s="627" t="s">
        <v>639</v>
      </c>
      <c r="H866" s="627" t="s">
        <v>2655</v>
      </c>
      <c r="I866" s="627" t="s">
        <v>1029</v>
      </c>
      <c r="J866" s="627" t="s">
        <v>2656</v>
      </c>
      <c r="K866" s="627"/>
      <c r="L866" s="629">
        <v>396.11379310344824</v>
      </c>
      <c r="M866" s="629">
        <v>29</v>
      </c>
      <c r="N866" s="630">
        <v>11487.3</v>
      </c>
    </row>
    <row r="867" spans="1:14" ht="14.4" customHeight="1" x14ac:dyDescent="0.3">
      <c r="A867" s="625" t="s">
        <v>535</v>
      </c>
      <c r="B867" s="626" t="s">
        <v>537</v>
      </c>
      <c r="C867" s="627" t="s">
        <v>557</v>
      </c>
      <c r="D867" s="628" t="s">
        <v>558</v>
      </c>
      <c r="E867" s="627" t="s">
        <v>538</v>
      </c>
      <c r="F867" s="628" t="s">
        <v>539</v>
      </c>
      <c r="G867" s="627" t="s">
        <v>639</v>
      </c>
      <c r="H867" s="627" t="s">
        <v>2657</v>
      </c>
      <c r="I867" s="627" t="s">
        <v>2658</v>
      </c>
      <c r="J867" s="627" t="s">
        <v>2659</v>
      </c>
      <c r="K867" s="627" t="s">
        <v>2660</v>
      </c>
      <c r="L867" s="629">
        <v>874.50999999999988</v>
      </c>
      <c r="M867" s="629">
        <v>3</v>
      </c>
      <c r="N867" s="630">
        <v>2623.5299999999997</v>
      </c>
    </row>
    <row r="868" spans="1:14" ht="14.4" customHeight="1" x14ac:dyDescent="0.3">
      <c r="A868" s="625" t="s">
        <v>535</v>
      </c>
      <c r="B868" s="626" t="s">
        <v>537</v>
      </c>
      <c r="C868" s="627" t="s">
        <v>557</v>
      </c>
      <c r="D868" s="628" t="s">
        <v>558</v>
      </c>
      <c r="E868" s="627" t="s">
        <v>538</v>
      </c>
      <c r="F868" s="628" t="s">
        <v>539</v>
      </c>
      <c r="G868" s="627" t="s">
        <v>639</v>
      </c>
      <c r="H868" s="627" t="s">
        <v>2661</v>
      </c>
      <c r="I868" s="627" t="s">
        <v>2662</v>
      </c>
      <c r="J868" s="627" t="s">
        <v>2663</v>
      </c>
      <c r="K868" s="627" t="s">
        <v>1789</v>
      </c>
      <c r="L868" s="629">
        <v>31.0706376925901</v>
      </c>
      <c r="M868" s="629">
        <v>12</v>
      </c>
      <c r="N868" s="630">
        <v>372.84765231108122</v>
      </c>
    </row>
    <row r="869" spans="1:14" ht="14.4" customHeight="1" x14ac:dyDescent="0.3">
      <c r="A869" s="625" t="s">
        <v>535</v>
      </c>
      <c r="B869" s="626" t="s">
        <v>537</v>
      </c>
      <c r="C869" s="627" t="s">
        <v>557</v>
      </c>
      <c r="D869" s="628" t="s">
        <v>558</v>
      </c>
      <c r="E869" s="627" t="s">
        <v>538</v>
      </c>
      <c r="F869" s="628" t="s">
        <v>539</v>
      </c>
      <c r="G869" s="627" t="s">
        <v>639</v>
      </c>
      <c r="H869" s="627" t="s">
        <v>2664</v>
      </c>
      <c r="I869" s="627" t="s">
        <v>1029</v>
      </c>
      <c r="J869" s="627" t="s">
        <v>2665</v>
      </c>
      <c r="K869" s="627"/>
      <c r="L869" s="629">
        <v>59.269715624327972</v>
      </c>
      <c r="M869" s="629">
        <v>36</v>
      </c>
      <c r="N869" s="630">
        <v>2133.7097624758071</v>
      </c>
    </row>
    <row r="870" spans="1:14" ht="14.4" customHeight="1" x14ac:dyDescent="0.3">
      <c r="A870" s="625" t="s">
        <v>535</v>
      </c>
      <c r="B870" s="626" t="s">
        <v>537</v>
      </c>
      <c r="C870" s="627" t="s">
        <v>557</v>
      </c>
      <c r="D870" s="628" t="s">
        <v>558</v>
      </c>
      <c r="E870" s="627" t="s">
        <v>538</v>
      </c>
      <c r="F870" s="628" t="s">
        <v>539</v>
      </c>
      <c r="G870" s="627" t="s">
        <v>639</v>
      </c>
      <c r="H870" s="627" t="s">
        <v>2666</v>
      </c>
      <c r="I870" s="627" t="s">
        <v>1029</v>
      </c>
      <c r="J870" s="627" t="s">
        <v>2667</v>
      </c>
      <c r="K870" s="627"/>
      <c r="L870" s="629">
        <v>198.51689270059688</v>
      </c>
      <c r="M870" s="629">
        <v>60</v>
      </c>
      <c r="N870" s="630">
        <v>11911.013562035812</v>
      </c>
    </row>
    <row r="871" spans="1:14" ht="14.4" customHeight="1" x14ac:dyDescent="0.3">
      <c r="A871" s="625" t="s">
        <v>535</v>
      </c>
      <c r="B871" s="626" t="s">
        <v>537</v>
      </c>
      <c r="C871" s="627" t="s">
        <v>557</v>
      </c>
      <c r="D871" s="628" t="s">
        <v>558</v>
      </c>
      <c r="E871" s="627" t="s">
        <v>538</v>
      </c>
      <c r="F871" s="628" t="s">
        <v>539</v>
      </c>
      <c r="G871" s="627" t="s">
        <v>639</v>
      </c>
      <c r="H871" s="627" t="s">
        <v>2668</v>
      </c>
      <c r="I871" s="627" t="s">
        <v>2668</v>
      </c>
      <c r="J871" s="627" t="s">
        <v>2669</v>
      </c>
      <c r="K871" s="627" t="s">
        <v>2670</v>
      </c>
      <c r="L871" s="629">
        <v>787.37</v>
      </c>
      <c r="M871" s="629">
        <v>2</v>
      </c>
      <c r="N871" s="630">
        <v>1574.74</v>
      </c>
    </row>
    <row r="872" spans="1:14" ht="14.4" customHeight="1" x14ac:dyDescent="0.3">
      <c r="A872" s="625" t="s">
        <v>535</v>
      </c>
      <c r="B872" s="626" t="s">
        <v>537</v>
      </c>
      <c r="C872" s="627" t="s">
        <v>557</v>
      </c>
      <c r="D872" s="628" t="s">
        <v>558</v>
      </c>
      <c r="E872" s="627" t="s">
        <v>538</v>
      </c>
      <c r="F872" s="628" t="s">
        <v>539</v>
      </c>
      <c r="G872" s="627" t="s">
        <v>639</v>
      </c>
      <c r="H872" s="627" t="s">
        <v>2671</v>
      </c>
      <c r="I872" s="627" t="s">
        <v>2672</v>
      </c>
      <c r="J872" s="627" t="s">
        <v>2673</v>
      </c>
      <c r="K872" s="627" t="s">
        <v>2674</v>
      </c>
      <c r="L872" s="629">
        <v>165.08147222222203</v>
      </c>
      <c r="M872" s="629">
        <v>720</v>
      </c>
      <c r="N872" s="630">
        <v>118858.65999999986</v>
      </c>
    </row>
    <row r="873" spans="1:14" ht="14.4" customHeight="1" x14ac:dyDescent="0.3">
      <c r="A873" s="625" t="s">
        <v>535</v>
      </c>
      <c r="B873" s="626" t="s">
        <v>537</v>
      </c>
      <c r="C873" s="627" t="s">
        <v>557</v>
      </c>
      <c r="D873" s="628" t="s">
        <v>558</v>
      </c>
      <c r="E873" s="627" t="s">
        <v>538</v>
      </c>
      <c r="F873" s="628" t="s">
        <v>539</v>
      </c>
      <c r="G873" s="627" t="s">
        <v>639</v>
      </c>
      <c r="H873" s="627" t="s">
        <v>2675</v>
      </c>
      <c r="I873" s="627" t="s">
        <v>2676</v>
      </c>
      <c r="J873" s="627" t="s">
        <v>2677</v>
      </c>
      <c r="K873" s="627" t="s">
        <v>2678</v>
      </c>
      <c r="L873" s="629">
        <v>45.62</v>
      </c>
      <c r="M873" s="629">
        <v>1</v>
      </c>
      <c r="N873" s="630">
        <v>45.62</v>
      </c>
    </row>
    <row r="874" spans="1:14" ht="14.4" customHeight="1" x14ac:dyDescent="0.3">
      <c r="A874" s="625" t="s">
        <v>535</v>
      </c>
      <c r="B874" s="626" t="s">
        <v>537</v>
      </c>
      <c r="C874" s="627" t="s">
        <v>557</v>
      </c>
      <c r="D874" s="628" t="s">
        <v>558</v>
      </c>
      <c r="E874" s="627" t="s">
        <v>538</v>
      </c>
      <c r="F874" s="628" t="s">
        <v>539</v>
      </c>
      <c r="G874" s="627" t="s">
        <v>639</v>
      </c>
      <c r="H874" s="627" t="s">
        <v>2679</v>
      </c>
      <c r="I874" s="627" t="s">
        <v>1029</v>
      </c>
      <c r="J874" s="627" t="s">
        <v>2680</v>
      </c>
      <c r="K874" s="627" t="s">
        <v>2681</v>
      </c>
      <c r="L874" s="629">
        <v>7750.08</v>
      </c>
      <c r="M874" s="629">
        <v>1</v>
      </c>
      <c r="N874" s="630">
        <v>7750.08</v>
      </c>
    </row>
    <row r="875" spans="1:14" ht="14.4" customHeight="1" x14ac:dyDescent="0.3">
      <c r="A875" s="625" t="s">
        <v>535</v>
      </c>
      <c r="B875" s="626" t="s">
        <v>537</v>
      </c>
      <c r="C875" s="627" t="s">
        <v>557</v>
      </c>
      <c r="D875" s="628" t="s">
        <v>558</v>
      </c>
      <c r="E875" s="627" t="s">
        <v>538</v>
      </c>
      <c r="F875" s="628" t="s">
        <v>539</v>
      </c>
      <c r="G875" s="627" t="s">
        <v>1511</v>
      </c>
      <c r="H875" s="627" t="s">
        <v>1518</v>
      </c>
      <c r="I875" s="627" t="s">
        <v>1519</v>
      </c>
      <c r="J875" s="627" t="s">
        <v>1520</v>
      </c>
      <c r="K875" s="627" t="s">
        <v>1521</v>
      </c>
      <c r="L875" s="629">
        <v>36.33</v>
      </c>
      <c r="M875" s="629">
        <v>3</v>
      </c>
      <c r="N875" s="630">
        <v>108.99</v>
      </c>
    </row>
    <row r="876" spans="1:14" ht="14.4" customHeight="1" x14ac:dyDescent="0.3">
      <c r="A876" s="625" t="s">
        <v>535</v>
      </c>
      <c r="B876" s="626" t="s">
        <v>537</v>
      </c>
      <c r="C876" s="627" t="s">
        <v>557</v>
      </c>
      <c r="D876" s="628" t="s">
        <v>558</v>
      </c>
      <c r="E876" s="627" t="s">
        <v>538</v>
      </c>
      <c r="F876" s="628" t="s">
        <v>539</v>
      </c>
      <c r="G876" s="627" t="s">
        <v>1511</v>
      </c>
      <c r="H876" s="627" t="s">
        <v>1552</v>
      </c>
      <c r="I876" s="627" t="s">
        <v>1553</v>
      </c>
      <c r="J876" s="627" t="s">
        <v>1554</v>
      </c>
      <c r="K876" s="627" t="s">
        <v>1555</v>
      </c>
      <c r="L876" s="629">
        <v>144.52996586777314</v>
      </c>
      <c r="M876" s="629">
        <v>39</v>
      </c>
      <c r="N876" s="630">
        <v>5636.6686688431528</v>
      </c>
    </row>
    <row r="877" spans="1:14" ht="14.4" customHeight="1" x14ac:dyDescent="0.3">
      <c r="A877" s="625" t="s">
        <v>535</v>
      </c>
      <c r="B877" s="626" t="s">
        <v>537</v>
      </c>
      <c r="C877" s="627" t="s">
        <v>557</v>
      </c>
      <c r="D877" s="628" t="s">
        <v>558</v>
      </c>
      <c r="E877" s="627" t="s">
        <v>538</v>
      </c>
      <c r="F877" s="628" t="s">
        <v>539</v>
      </c>
      <c r="G877" s="627" t="s">
        <v>1511</v>
      </c>
      <c r="H877" s="627" t="s">
        <v>1644</v>
      </c>
      <c r="I877" s="627" t="s">
        <v>1645</v>
      </c>
      <c r="J877" s="627" t="s">
        <v>1524</v>
      </c>
      <c r="K877" s="627" t="s">
        <v>1646</v>
      </c>
      <c r="L877" s="629">
        <v>135.46997012684102</v>
      </c>
      <c r="M877" s="629">
        <v>5</v>
      </c>
      <c r="N877" s="630">
        <v>677.34985063420504</v>
      </c>
    </row>
    <row r="878" spans="1:14" ht="14.4" customHeight="1" x14ac:dyDescent="0.3">
      <c r="A878" s="625" t="s">
        <v>535</v>
      </c>
      <c r="B878" s="626" t="s">
        <v>537</v>
      </c>
      <c r="C878" s="627" t="s">
        <v>557</v>
      </c>
      <c r="D878" s="628" t="s">
        <v>558</v>
      </c>
      <c r="E878" s="627" t="s">
        <v>538</v>
      </c>
      <c r="F878" s="628" t="s">
        <v>539</v>
      </c>
      <c r="G878" s="627" t="s">
        <v>1511</v>
      </c>
      <c r="H878" s="627" t="s">
        <v>1732</v>
      </c>
      <c r="I878" s="627" t="s">
        <v>1733</v>
      </c>
      <c r="J878" s="627" t="s">
        <v>1734</v>
      </c>
      <c r="K878" s="627" t="s">
        <v>1735</v>
      </c>
      <c r="L878" s="629">
        <v>215.00464394461162</v>
      </c>
      <c r="M878" s="629">
        <v>15</v>
      </c>
      <c r="N878" s="630">
        <v>3225.0696591691744</v>
      </c>
    </row>
    <row r="879" spans="1:14" ht="14.4" customHeight="1" x14ac:dyDescent="0.3">
      <c r="A879" s="625" t="s">
        <v>535</v>
      </c>
      <c r="B879" s="626" t="s">
        <v>537</v>
      </c>
      <c r="C879" s="627" t="s">
        <v>557</v>
      </c>
      <c r="D879" s="628" t="s">
        <v>558</v>
      </c>
      <c r="E879" s="627" t="s">
        <v>538</v>
      </c>
      <c r="F879" s="628" t="s">
        <v>539</v>
      </c>
      <c r="G879" s="627" t="s">
        <v>1511</v>
      </c>
      <c r="H879" s="627" t="s">
        <v>1736</v>
      </c>
      <c r="I879" s="627" t="s">
        <v>1737</v>
      </c>
      <c r="J879" s="627" t="s">
        <v>1554</v>
      </c>
      <c r="K879" s="627" t="s">
        <v>1738</v>
      </c>
      <c r="L879" s="629">
        <v>147.42988269895463</v>
      </c>
      <c r="M879" s="629">
        <v>67</v>
      </c>
      <c r="N879" s="630">
        <v>9877.8021408299592</v>
      </c>
    </row>
    <row r="880" spans="1:14" ht="14.4" customHeight="1" x14ac:dyDescent="0.3">
      <c r="A880" s="625" t="s">
        <v>535</v>
      </c>
      <c r="B880" s="626" t="s">
        <v>537</v>
      </c>
      <c r="C880" s="627" t="s">
        <v>557</v>
      </c>
      <c r="D880" s="628" t="s">
        <v>558</v>
      </c>
      <c r="E880" s="627" t="s">
        <v>538</v>
      </c>
      <c r="F880" s="628" t="s">
        <v>539</v>
      </c>
      <c r="G880" s="627" t="s">
        <v>1511</v>
      </c>
      <c r="H880" s="627" t="s">
        <v>2682</v>
      </c>
      <c r="I880" s="627" t="s">
        <v>2683</v>
      </c>
      <c r="J880" s="627" t="s">
        <v>1520</v>
      </c>
      <c r="K880" s="627" t="s">
        <v>2684</v>
      </c>
      <c r="L880" s="629">
        <v>224.46</v>
      </c>
      <c r="M880" s="629">
        <v>4</v>
      </c>
      <c r="N880" s="630">
        <v>897.84</v>
      </c>
    </row>
    <row r="881" spans="1:14" ht="14.4" customHeight="1" x14ac:dyDescent="0.3">
      <c r="A881" s="625" t="s">
        <v>535</v>
      </c>
      <c r="B881" s="626" t="s">
        <v>537</v>
      </c>
      <c r="C881" s="627" t="s">
        <v>557</v>
      </c>
      <c r="D881" s="628" t="s">
        <v>558</v>
      </c>
      <c r="E881" s="627" t="s">
        <v>538</v>
      </c>
      <c r="F881" s="628" t="s">
        <v>539</v>
      </c>
      <c r="G881" s="627" t="s">
        <v>1511</v>
      </c>
      <c r="H881" s="627" t="s">
        <v>2458</v>
      </c>
      <c r="I881" s="627" t="s">
        <v>2459</v>
      </c>
      <c r="J881" s="627" t="s">
        <v>2460</v>
      </c>
      <c r="K881" s="627" t="s">
        <v>2461</v>
      </c>
      <c r="L881" s="629">
        <v>187.07</v>
      </c>
      <c r="M881" s="629">
        <v>1</v>
      </c>
      <c r="N881" s="630">
        <v>187.07</v>
      </c>
    </row>
    <row r="882" spans="1:14" ht="14.4" customHeight="1" x14ac:dyDescent="0.3">
      <c r="A882" s="625" t="s">
        <v>535</v>
      </c>
      <c r="B882" s="626" t="s">
        <v>537</v>
      </c>
      <c r="C882" s="627" t="s">
        <v>557</v>
      </c>
      <c r="D882" s="628" t="s">
        <v>558</v>
      </c>
      <c r="E882" s="627" t="s">
        <v>538</v>
      </c>
      <c r="F882" s="628" t="s">
        <v>539</v>
      </c>
      <c r="G882" s="627" t="s">
        <v>1511</v>
      </c>
      <c r="H882" s="627" t="s">
        <v>2685</v>
      </c>
      <c r="I882" s="627" t="s">
        <v>2686</v>
      </c>
      <c r="J882" s="627" t="s">
        <v>2687</v>
      </c>
      <c r="K882" s="627" t="s">
        <v>2688</v>
      </c>
      <c r="L882" s="629">
        <v>754.85817413404141</v>
      </c>
      <c r="M882" s="629">
        <v>92</v>
      </c>
      <c r="N882" s="630">
        <v>69446.95202033181</v>
      </c>
    </row>
    <row r="883" spans="1:14" ht="14.4" customHeight="1" x14ac:dyDescent="0.3">
      <c r="A883" s="625" t="s">
        <v>535</v>
      </c>
      <c r="B883" s="626" t="s">
        <v>537</v>
      </c>
      <c r="C883" s="627" t="s">
        <v>557</v>
      </c>
      <c r="D883" s="628" t="s">
        <v>558</v>
      </c>
      <c r="E883" s="627" t="s">
        <v>538</v>
      </c>
      <c r="F883" s="628" t="s">
        <v>539</v>
      </c>
      <c r="G883" s="627" t="s">
        <v>1511</v>
      </c>
      <c r="H883" s="627" t="s">
        <v>2689</v>
      </c>
      <c r="I883" s="627" t="s">
        <v>2690</v>
      </c>
      <c r="J883" s="627" t="s">
        <v>2691</v>
      </c>
      <c r="K883" s="627" t="s">
        <v>2692</v>
      </c>
      <c r="L883" s="629">
        <v>83.88</v>
      </c>
      <c r="M883" s="629">
        <v>1</v>
      </c>
      <c r="N883" s="630">
        <v>83.88</v>
      </c>
    </row>
    <row r="884" spans="1:14" ht="14.4" customHeight="1" x14ac:dyDescent="0.3">
      <c r="A884" s="625" t="s">
        <v>535</v>
      </c>
      <c r="B884" s="626" t="s">
        <v>537</v>
      </c>
      <c r="C884" s="627" t="s">
        <v>557</v>
      </c>
      <c r="D884" s="628" t="s">
        <v>558</v>
      </c>
      <c r="E884" s="627" t="s">
        <v>538</v>
      </c>
      <c r="F884" s="628" t="s">
        <v>539</v>
      </c>
      <c r="G884" s="627" t="s">
        <v>1511</v>
      </c>
      <c r="H884" s="627" t="s">
        <v>1772</v>
      </c>
      <c r="I884" s="627" t="s">
        <v>1773</v>
      </c>
      <c r="J884" s="627" t="s">
        <v>1774</v>
      </c>
      <c r="K884" s="627" t="s">
        <v>1775</v>
      </c>
      <c r="L884" s="629">
        <v>345.18584489091603</v>
      </c>
      <c r="M884" s="629">
        <v>10</v>
      </c>
      <c r="N884" s="630">
        <v>3451.8584489091604</v>
      </c>
    </row>
    <row r="885" spans="1:14" ht="14.4" customHeight="1" x14ac:dyDescent="0.3">
      <c r="A885" s="625" t="s">
        <v>535</v>
      </c>
      <c r="B885" s="626" t="s">
        <v>537</v>
      </c>
      <c r="C885" s="627" t="s">
        <v>557</v>
      </c>
      <c r="D885" s="628" t="s">
        <v>558</v>
      </c>
      <c r="E885" s="627" t="s">
        <v>538</v>
      </c>
      <c r="F885" s="628" t="s">
        <v>539</v>
      </c>
      <c r="G885" s="627" t="s">
        <v>1511</v>
      </c>
      <c r="H885" s="627" t="s">
        <v>2693</v>
      </c>
      <c r="I885" s="627" t="s">
        <v>2693</v>
      </c>
      <c r="J885" s="627" t="s">
        <v>2694</v>
      </c>
      <c r="K885" s="627" t="s">
        <v>2695</v>
      </c>
      <c r="L885" s="629">
        <v>3737.5</v>
      </c>
      <c r="M885" s="629">
        <v>1</v>
      </c>
      <c r="N885" s="630">
        <v>3737.5</v>
      </c>
    </row>
    <row r="886" spans="1:14" ht="14.4" customHeight="1" x14ac:dyDescent="0.3">
      <c r="A886" s="625" t="s">
        <v>535</v>
      </c>
      <c r="B886" s="626" t="s">
        <v>537</v>
      </c>
      <c r="C886" s="627" t="s">
        <v>557</v>
      </c>
      <c r="D886" s="628" t="s">
        <v>558</v>
      </c>
      <c r="E886" s="627" t="s">
        <v>538</v>
      </c>
      <c r="F886" s="628" t="s">
        <v>539</v>
      </c>
      <c r="G886" s="627" t="s">
        <v>1511</v>
      </c>
      <c r="H886" s="627" t="s">
        <v>2696</v>
      </c>
      <c r="I886" s="627" t="s">
        <v>2697</v>
      </c>
      <c r="J886" s="627" t="s">
        <v>2698</v>
      </c>
      <c r="K886" s="627" t="s">
        <v>2699</v>
      </c>
      <c r="L886" s="629">
        <v>0</v>
      </c>
      <c r="M886" s="629">
        <v>0</v>
      </c>
      <c r="N886" s="630">
        <v>0</v>
      </c>
    </row>
    <row r="887" spans="1:14" ht="14.4" customHeight="1" x14ac:dyDescent="0.3">
      <c r="A887" s="625" t="s">
        <v>535</v>
      </c>
      <c r="B887" s="626" t="s">
        <v>537</v>
      </c>
      <c r="C887" s="627" t="s">
        <v>557</v>
      </c>
      <c r="D887" s="628" t="s">
        <v>558</v>
      </c>
      <c r="E887" s="627" t="s">
        <v>544</v>
      </c>
      <c r="F887" s="628" t="s">
        <v>545</v>
      </c>
      <c r="G887" s="627" t="s">
        <v>639</v>
      </c>
      <c r="H887" s="627" t="s">
        <v>1863</v>
      </c>
      <c r="I887" s="627" t="s">
        <v>1864</v>
      </c>
      <c r="J887" s="627" t="s">
        <v>1865</v>
      </c>
      <c r="K887" s="627" t="s">
        <v>1282</v>
      </c>
      <c r="L887" s="629">
        <v>64.070077490708897</v>
      </c>
      <c r="M887" s="629">
        <v>1</v>
      </c>
      <c r="N887" s="630">
        <v>64.070077490708897</v>
      </c>
    </row>
    <row r="888" spans="1:14" ht="14.4" customHeight="1" thickBot="1" x14ac:dyDescent="0.35">
      <c r="A888" s="631" t="s">
        <v>535</v>
      </c>
      <c r="B888" s="632" t="s">
        <v>537</v>
      </c>
      <c r="C888" s="633" t="s">
        <v>557</v>
      </c>
      <c r="D888" s="634" t="s">
        <v>558</v>
      </c>
      <c r="E888" s="633" t="s">
        <v>544</v>
      </c>
      <c r="F888" s="634" t="s">
        <v>545</v>
      </c>
      <c r="G888" s="633" t="s">
        <v>639</v>
      </c>
      <c r="H888" s="633" t="s">
        <v>2700</v>
      </c>
      <c r="I888" s="633" t="s">
        <v>2701</v>
      </c>
      <c r="J888" s="633" t="s">
        <v>2702</v>
      </c>
      <c r="K888" s="633" t="s">
        <v>2703</v>
      </c>
      <c r="L888" s="635">
        <v>217.80333333333337</v>
      </c>
      <c r="M888" s="635">
        <v>3</v>
      </c>
      <c r="N888" s="636">
        <v>653.41000000000008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74" t="s">
        <v>2708</v>
      </c>
      <c r="B1" s="474"/>
      <c r="C1" s="474"/>
      <c r="D1" s="474"/>
      <c r="E1" s="474"/>
      <c r="F1" s="474"/>
    </row>
    <row r="2" spans="1:6" ht="14.4" customHeight="1" thickBot="1" x14ac:dyDescent="0.35">
      <c r="A2" s="580" t="s">
        <v>297</v>
      </c>
      <c r="B2" s="93"/>
      <c r="C2" s="94"/>
      <c r="D2" s="95"/>
      <c r="E2" s="94"/>
      <c r="F2" s="95"/>
    </row>
    <row r="3" spans="1:6" ht="14.4" customHeight="1" thickBot="1" x14ac:dyDescent="0.35">
      <c r="A3" s="352"/>
      <c r="B3" s="475" t="s">
        <v>257</v>
      </c>
      <c r="C3" s="476"/>
      <c r="D3" s="477" t="s">
        <v>256</v>
      </c>
      <c r="E3" s="476"/>
      <c r="F3" s="180" t="s">
        <v>6</v>
      </c>
    </row>
    <row r="4" spans="1:6" ht="14.4" customHeight="1" thickBot="1" x14ac:dyDescent="0.35">
      <c r="A4" s="637" t="s">
        <v>280</v>
      </c>
      <c r="B4" s="638" t="s">
        <v>17</v>
      </c>
      <c r="C4" s="639" t="s">
        <v>5</v>
      </c>
      <c r="D4" s="638" t="s">
        <v>17</v>
      </c>
      <c r="E4" s="639" t="s">
        <v>5</v>
      </c>
      <c r="F4" s="640" t="s">
        <v>17</v>
      </c>
    </row>
    <row r="5" spans="1:6" ht="14.4" customHeight="1" x14ac:dyDescent="0.3">
      <c r="A5" s="651" t="s">
        <v>2704</v>
      </c>
      <c r="B5" s="623">
        <v>106444.34096137565</v>
      </c>
      <c r="C5" s="641">
        <v>0.5223612950145029</v>
      </c>
      <c r="D5" s="623">
        <v>97330.980788717468</v>
      </c>
      <c r="E5" s="641">
        <v>0.47763870498549704</v>
      </c>
      <c r="F5" s="624">
        <v>203775.32175009314</v>
      </c>
    </row>
    <row r="6" spans="1:6" ht="14.4" customHeight="1" x14ac:dyDescent="0.3">
      <c r="A6" s="652" t="s">
        <v>2705</v>
      </c>
      <c r="B6" s="629">
        <v>67417.945559218031</v>
      </c>
      <c r="C6" s="642">
        <v>6.3028445314604525E-2</v>
      </c>
      <c r="D6" s="629">
        <v>1002225.2167098725</v>
      </c>
      <c r="E6" s="642">
        <v>0.93697155468539539</v>
      </c>
      <c r="F6" s="630">
        <v>1069643.1622690905</v>
      </c>
    </row>
    <row r="7" spans="1:6" ht="14.4" customHeight="1" x14ac:dyDescent="0.3">
      <c r="A7" s="652" t="s">
        <v>2706</v>
      </c>
      <c r="B7" s="629">
        <v>20407.04656539351</v>
      </c>
      <c r="C7" s="642">
        <v>4.5319818423023628E-2</v>
      </c>
      <c r="D7" s="629">
        <v>429882.63409727672</v>
      </c>
      <c r="E7" s="642">
        <v>0.95468018157697632</v>
      </c>
      <c r="F7" s="630">
        <v>450289.68066267023</v>
      </c>
    </row>
    <row r="8" spans="1:6" ht="14.4" customHeight="1" thickBot="1" x14ac:dyDescent="0.35">
      <c r="A8" s="653" t="s">
        <v>2707</v>
      </c>
      <c r="B8" s="644"/>
      <c r="C8" s="645">
        <v>0</v>
      </c>
      <c r="D8" s="644">
        <v>578.12048552142596</v>
      </c>
      <c r="E8" s="645">
        <v>1</v>
      </c>
      <c r="F8" s="646">
        <v>578.12048552142596</v>
      </c>
    </row>
    <row r="9" spans="1:6" ht="14.4" customHeight="1" thickBot="1" x14ac:dyDescent="0.35">
      <c r="A9" s="647" t="s">
        <v>6</v>
      </c>
      <c r="B9" s="648">
        <v>194269.33308598719</v>
      </c>
      <c r="C9" s="649">
        <v>0.11266651875452896</v>
      </c>
      <c r="D9" s="648">
        <v>1530016.9520813881</v>
      </c>
      <c r="E9" s="649">
        <v>0.88733348124547085</v>
      </c>
      <c r="F9" s="650">
        <v>1724286.2851673756</v>
      </c>
    </row>
    <row r="10" spans="1:6" ht="14.4" customHeight="1" thickBot="1" x14ac:dyDescent="0.35"/>
    <row r="11" spans="1:6" ht="14.4" customHeight="1" x14ac:dyDescent="0.3">
      <c r="A11" s="651" t="s">
        <v>2709</v>
      </c>
      <c r="B11" s="623">
        <v>97724.666707862038</v>
      </c>
      <c r="C11" s="641">
        <v>0.96316360943915869</v>
      </c>
      <c r="D11" s="623">
        <v>3737.5</v>
      </c>
      <c r="E11" s="641">
        <v>3.6836390560841342E-2</v>
      </c>
      <c r="F11" s="624">
        <v>101462.16670786204</v>
      </c>
    </row>
    <row r="12" spans="1:6" ht="14.4" customHeight="1" x14ac:dyDescent="0.3">
      <c r="A12" s="652" t="s">
        <v>2710</v>
      </c>
      <c r="B12" s="629">
        <v>65159.614078254817</v>
      </c>
      <c r="C12" s="642">
        <v>0.48377309575885785</v>
      </c>
      <c r="D12" s="629">
        <v>69530.8320203318</v>
      </c>
      <c r="E12" s="642">
        <v>0.51622690424114226</v>
      </c>
      <c r="F12" s="630">
        <v>134690.4460985866</v>
      </c>
    </row>
    <row r="13" spans="1:6" ht="14.4" customHeight="1" x14ac:dyDescent="0.3">
      <c r="A13" s="652" t="s">
        <v>2711</v>
      </c>
      <c r="B13" s="629">
        <v>4181.4437739809291</v>
      </c>
      <c r="C13" s="642">
        <v>0.1323869954525988</v>
      </c>
      <c r="D13" s="629">
        <v>27403.560173616752</v>
      </c>
      <c r="E13" s="642">
        <v>0.8676130045474012</v>
      </c>
      <c r="F13" s="630">
        <v>31585.003947597681</v>
      </c>
    </row>
    <row r="14" spans="1:6" ht="14.4" customHeight="1" x14ac:dyDescent="0.3">
      <c r="A14" s="652" t="s">
        <v>2712</v>
      </c>
      <c r="B14" s="629">
        <v>3425.7363461237319</v>
      </c>
      <c r="C14" s="642">
        <v>1</v>
      </c>
      <c r="D14" s="629"/>
      <c r="E14" s="642">
        <v>0</v>
      </c>
      <c r="F14" s="630">
        <v>3425.7363461237319</v>
      </c>
    </row>
    <row r="15" spans="1:6" ht="14.4" customHeight="1" x14ac:dyDescent="0.3">
      <c r="A15" s="652" t="s">
        <v>2713</v>
      </c>
      <c r="B15" s="629">
        <v>3106.7669234302166</v>
      </c>
      <c r="C15" s="642">
        <v>7.8408778378752084E-2</v>
      </c>
      <c r="D15" s="629">
        <v>36515.925684061243</v>
      </c>
      <c r="E15" s="642">
        <v>0.92159122162124796</v>
      </c>
      <c r="F15" s="630">
        <v>39622.692607491459</v>
      </c>
    </row>
    <row r="16" spans="1:6" ht="14.4" customHeight="1" x14ac:dyDescent="0.3">
      <c r="A16" s="652" t="s">
        <v>2714</v>
      </c>
      <c r="B16" s="629">
        <v>2642.06</v>
      </c>
      <c r="C16" s="642">
        <v>1</v>
      </c>
      <c r="D16" s="629"/>
      <c r="E16" s="642">
        <v>0</v>
      </c>
      <c r="F16" s="630">
        <v>2642.06</v>
      </c>
    </row>
    <row r="17" spans="1:6" ht="14.4" customHeight="1" x14ac:dyDescent="0.3">
      <c r="A17" s="652" t="s">
        <v>2715</v>
      </c>
      <c r="B17" s="629">
        <v>1737.4309157598441</v>
      </c>
      <c r="C17" s="642">
        <v>0.71088961165389242</v>
      </c>
      <c r="D17" s="629">
        <v>706.5925827938795</v>
      </c>
      <c r="E17" s="642">
        <v>0.28911038834610758</v>
      </c>
      <c r="F17" s="630">
        <v>2444.0234985537236</v>
      </c>
    </row>
    <row r="18" spans="1:6" ht="14.4" customHeight="1" x14ac:dyDescent="0.3">
      <c r="A18" s="652" t="s">
        <v>2716</v>
      </c>
      <c r="B18" s="629">
        <v>1491.8000000000002</v>
      </c>
      <c r="C18" s="642">
        <v>1</v>
      </c>
      <c r="D18" s="629"/>
      <c r="E18" s="642">
        <v>0</v>
      </c>
      <c r="F18" s="630">
        <v>1491.8000000000002</v>
      </c>
    </row>
    <row r="19" spans="1:6" ht="14.4" customHeight="1" x14ac:dyDescent="0.3">
      <c r="A19" s="652" t="s">
        <v>2717</v>
      </c>
      <c r="B19" s="629">
        <v>1445.3798305573121</v>
      </c>
      <c r="C19" s="642">
        <v>0.46042683066007695</v>
      </c>
      <c r="D19" s="629">
        <v>1693.8373790157859</v>
      </c>
      <c r="E19" s="642">
        <v>0.53957316933992305</v>
      </c>
      <c r="F19" s="630">
        <v>3139.217209573098</v>
      </c>
    </row>
    <row r="20" spans="1:6" ht="14.4" customHeight="1" x14ac:dyDescent="0.3">
      <c r="A20" s="652" t="s">
        <v>2718</v>
      </c>
      <c r="B20" s="629">
        <v>1403.7449323887799</v>
      </c>
      <c r="C20" s="642">
        <v>2.4342052122884674E-2</v>
      </c>
      <c r="D20" s="629">
        <v>56263.740343804449</v>
      </c>
      <c r="E20" s="642">
        <v>0.97565794787711535</v>
      </c>
      <c r="F20" s="630">
        <v>57667.485276193227</v>
      </c>
    </row>
    <row r="21" spans="1:6" ht="14.4" customHeight="1" x14ac:dyDescent="0.3">
      <c r="A21" s="652" t="s">
        <v>2719</v>
      </c>
      <c r="B21" s="629">
        <v>1296.9599999999998</v>
      </c>
      <c r="C21" s="642">
        <v>0.40948047445473046</v>
      </c>
      <c r="D21" s="629">
        <v>1870.3705100250472</v>
      </c>
      <c r="E21" s="642">
        <v>0.59051952554526943</v>
      </c>
      <c r="F21" s="630">
        <v>3167.3305100250473</v>
      </c>
    </row>
    <row r="22" spans="1:6" ht="14.4" customHeight="1" x14ac:dyDescent="0.3">
      <c r="A22" s="652" t="s">
        <v>2720</v>
      </c>
      <c r="B22" s="629">
        <v>1255.4100000000001</v>
      </c>
      <c r="C22" s="642">
        <v>0.66219136589938665</v>
      </c>
      <c r="D22" s="629">
        <v>640.43169267278995</v>
      </c>
      <c r="E22" s="642">
        <v>0.33780863410061335</v>
      </c>
      <c r="F22" s="630">
        <v>1895.84169267279</v>
      </c>
    </row>
    <row r="23" spans="1:6" ht="14.4" customHeight="1" x14ac:dyDescent="0.3">
      <c r="A23" s="652" t="s">
        <v>2721</v>
      </c>
      <c r="B23" s="629">
        <v>1175.1799999999998</v>
      </c>
      <c r="C23" s="642">
        <v>0.19901982665845322</v>
      </c>
      <c r="D23" s="629">
        <v>4729.6588280268106</v>
      </c>
      <c r="E23" s="642">
        <v>0.80098017334154681</v>
      </c>
      <c r="F23" s="630">
        <v>5904.83882802681</v>
      </c>
    </row>
    <row r="24" spans="1:6" ht="14.4" customHeight="1" x14ac:dyDescent="0.3">
      <c r="A24" s="652" t="s">
        <v>2722</v>
      </c>
      <c r="B24" s="629">
        <v>1018.74</v>
      </c>
      <c r="C24" s="642">
        <v>1</v>
      </c>
      <c r="D24" s="629"/>
      <c r="E24" s="642">
        <v>0</v>
      </c>
      <c r="F24" s="630">
        <v>1018.74</v>
      </c>
    </row>
    <row r="25" spans="1:6" ht="14.4" customHeight="1" x14ac:dyDescent="0.3">
      <c r="A25" s="652" t="s">
        <v>2723</v>
      </c>
      <c r="B25" s="629">
        <v>812.71960826458508</v>
      </c>
      <c r="C25" s="642">
        <v>0.82763220622555522</v>
      </c>
      <c r="D25" s="629">
        <v>169.26200404001639</v>
      </c>
      <c r="E25" s="642">
        <v>0.17236779377444486</v>
      </c>
      <c r="F25" s="630">
        <v>981.98161230460141</v>
      </c>
    </row>
    <row r="26" spans="1:6" ht="14.4" customHeight="1" x14ac:dyDescent="0.3">
      <c r="A26" s="652" t="s">
        <v>2724</v>
      </c>
      <c r="B26" s="629">
        <v>687.77973449255421</v>
      </c>
      <c r="C26" s="642">
        <v>0.63922441746105485</v>
      </c>
      <c r="D26" s="629">
        <v>388.18</v>
      </c>
      <c r="E26" s="642">
        <v>0.36077558253894515</v>
      </c>
      <c r="F26" s="630">
        <v>1075.9597344925542</v>
      </c>
    </row>
    <row r="27" spans="1:6" ht="14.4" customHeight="1" x14ac:dyDescent="0.3">
      <c r="A27" s="652" t="s">
        <v>2725</v>
      </c>
      <c r="B27" s="629">
        <v>674.52</v>
      </c>
      <c r="C27" s="642">
        <v>1</v>
      </c>
      <c r="D27" s="629"/>
      <c r="E27" s="642">
        <v>0</v>
      </c>
      <c r="F27" s="630">
        <v>674.52</v>
      </c>
    </row>
    <row r="28" spans="1:6" ht="14.4" customHeight="1" x14ac:dyDescent="0.3">
      <c r="A28" s="652" t="s">
        <v>2726</v>
      </c>
      <c r="B28" s="629">
        <v>589.09953570902849</v>
      </c>
      <c r="C28" s="642">
        <v>0.78189068491275138</v>
      </c>
      <c r="D28" s="629">
        <v>164.32999999999998</v>
      </c>
      <c r="E28" s="642">
        <v>0.21810931508724871</v>
      </c>
      <c r="F28" s="630">
        <v>753.42953570902841</v>
      </c>
    </row>
    <row r="29" spans="1:6" ht="14.4" customHeight="1" x14ac:dyDescent="0.3">
      <c r="A29" s="652" t="s">
        <v>2727</v>
      </c>
      <c r="B29" s="629">
        <v>563.20094205791202</v>
      </c>
      <c r="C29" s="642">
        <v>8.0344864390149585E-3</v>
      </c>
      <c r="D29" s="629">
        <v>69534.738276937322</v>
      </c>
      <c r="E29" s="642">
        <v>0.99196551356098506</v>
      </c>
      <c r="F29" s="630">
        <v>70097.939218995234</v>
      </c>
    </row>
    <row r="30" spans="1:6" ht="14.4" customHeight="1" x14ac:dyDescent="0.3">
      <c r="A30" s="652" t="s">
        <v>2728</v>
      </c>
      <c r="B30" s="629">
        <v>390.38</v>
      </c>
      <c r="C30" s="642">
        <v>1</v>
      </c>
      <c r="D30" s="629"/>
      <c r="E30" s="642">
        <v>0</v>
      </c>
      <c r="F30" s="630">
        <v>390.38</v>
      </c>
    </row>
    <row r="31" spans="1:6" ht="14.4" customHeight="1" x14ac:dyDescent="0.3">
      <c r="A31" s="652" t="s">
        <v>2729</v>
      </c>
      <c r="B31" s="629">
        <v>378.71705351973662</v>
      </c>
      <c r="C31" s="642">
        <v>2.7631181727431751E-2</v>
      </c>
      <c r="D31" s="629">
        <v>13327.430488615712</v>
      </c>
      <c r="E31" s="642">
        <v>0.97236881827256827</v>
      </c>
      <c r="F31" s="630">
        <v>13706.147542135448</v>
      </c>
    </row>
    <row r="32" spans="1:6" ht="14.4" customHeight="1" x14ac:dyDescent="0.3">
      <c r="A32" s="652" t="s">
        <v>2730</v>
      </c>
      <c r="B32" s="629">
        <v>351.24</v>
      </c>
      <c r="C32" s="642">
        <v>1</v>
      </c>
      <c r="D32" s="629"/>
      <c r="E32" s="642">
        <v>0</v>
      </c>
      <c r="F32" s="630">
        <v>351.24</v>
      </c>
    </row>
    <row r="33" spans="1:6" ht="14.4" customHeight="1" x14ac:dyDescent="0.3">
      <c r="A33" s="652" t="s">
        <v>2731</v>
      </c>
      <c r="B33" s="629">
        <v>344.52</v>
      </c>
      <c r="C33" s="642">
        <v>0.77234514762257045</v>
      </c>
      <c r="D33" s="629">
        <v>101.55</v>
      </c>
      <c r="E33" s="642">
        <v>0.22765485237742955</v>
      </c>
      <c r="F33" s="630">
        <v>446.07</v>
      </c>
    </row>
    <row r="34" spans="1:6" ht="14.4" customHeight="1" x14ac:dyDescent="0.3">
      <c r="A34" s="652" t="s">
        <v>2732</v>
      </c>
      <c r="B34" s="629">
        <v>318.14999999999998</v>
      </c>
      <c r="C34" s="642">
        <v>2.9390845990803317E-2</v>
      </c>
      <c r="D34" s="629">
        <v>10506.648990119313</v>
      </c>
      <c r="E34" s="642">
        <v>0.97060915400919667</v>
      </c>
      <c r="F34" s="630">
        <v>10824.798990119312</v>
      </c>
    </row>
    <row r="35" spans="1:6" ht="14.4" customHeight="1" x14ac:dyDescent="0.3">
      <c r="A35" s="652" t="s">
        <v>2733</v>
      </c>
      <c r="B35" s="629">
        <v>307.53045102833403</v>
      </c>
      <c r="C35" s="642">
        <v>1</v>
      </c>
      <c r="D35" s="629"/>
      <c r="E35" s="642">
        <v>0</v>
      </c>
      <c r="F35" s="630">
        <v>307.53045102833403</v>
      </c>
    </row>
    <row r="36" spans="1:6" ht="14.4" customHeight="1" x14ac:dyDescent="0.3">
      <c r="A36" s="652" t="s">
        <v>2734</v>
      </c>
      <c r="B36" s="629">
        <v>299.525256660992</v>
      </c>
      <c r="C36" s="642">
        <v>7.4968300873968583E-3</v>
      </c>
      <c r="D36" s="629">
        <v>39654.062215533784</v>
      </c>
      <c r="E36" s="642">
        <v>0.99250316991260312</v>
      </c>
      <c r="F36" s="630">
        <v>39953.587472194777</v>
      </c>
    </row>
    <row r="37" spans="1:6" ht="14.4" customHeight="1" x14ac:dyDescent="0.3">
      <c r="A37" s="652" t="s">
        <v>2735</v>
      </c>
      <c r="B37" s="629">
        <v>241.3</v>
      </c>
      <c r="C37" s="642">
        <v>1</v>
      </c>
      <c r="D37" s="629"/>
      <c r="E37" s="642">
        <v>0</v>
      </c>
      <c r="F37" s="630">
        <v>241.3</v>
      </c>
    </row>
    <row r="38" spans="1:6" ht="14.4" customHeight="1" x14ac:dyDescent="0.3">
      <c r="A38" s="652" t="s">
        <v>2736</v>
      </c>
      <c r="B38" s="629">
        <v>208.82999999999998</v>
      </c>
      <c r="C38" s="642">
        <v>0.40542429478343595</v>
      </c>
      <c r="D38" s="629">
        <v>306.26</v>
      </c>
      <c r="E38" s="642">
        <v>0.59457570521656422</v>
      </c>
      <c r="F38" s="630">
        <v>515.08999999999992</v>
      </c>
    </row>
    <row r="39" spans="1:6" ht="14.4" customHeight="1" x14ac:dyDescent="0.3">
      <c r="A39" s="652" t="s">
        <v>2737</v>
      </c>
      <c r="B39" s="629">
        <v>206.24</v>
      </c>
      <c r="C39" s="642">
        <v>1</v>
      </c>
      <c r="D39" s="629"/>
      <c r="E39" s="642">
        <v>0</v>
      </c>
      <c r="F39" s="630">
        <v>206.24</v>
      </c>
    </row>
    <row r="40" spans="1:6" ht="14.4" customHeight="1" x14ac:dyDescent="0.3">
      <c r="A40" s="652" t="s">
        <v>2738</v>
      </c>
      <c r="B40" s="629">
        <v>204.81814982464539</v>
      </c>
      <c r="C40" s="642">
        <v>1</v>
      </c>
      <c r="D40" s="629"/>
      <c r="E40" s="642">
        <v>0</v>
      </c>
      <c r="F40" s="630">
        <v>204.81814982464539</v>
      </c>
    </row>
    <row r="41" spans="1:6" ht="14.4" customHeight="1" x14ac:dyDescent="0.3">
      <c r="A41" s="652" t="s">
        <v>2739</v>
      </c>
      <c r="B41" s="629">
        <v>151.25001319373399</v>
      </c>
      <c r="C41" s="642">
        <v>0.4646861474492413</v>
      </c>
      <c r="D41" s="629">
        <v>174.23852143114499</v>
      </c>
      <c r="E41" s="642">
        <v>0.5353138525507587</v>
      </c>
      <c r="F41" s="630">
        <v>325.48853462487898</v>
      </c>
    </row>
    <row r="42" spans="1:6" ht="14.4" customHeight="1" x14ac:dyDescent="0.3">
      <c r="A42" s="652" t="s">
        <v>2740</v>
      </c>
      <c r="B42" s="629">
        <v>136.60965140261371</v>
      </c>
      <c r="C42" s="642">
        <v>0.2835050271231927</v>
      </c>
      <c r="D42" s="629">
        <v>345.25006300467999</v>
      </c>
      <c r="E42" s="642">
        <v>0.71649497287680719</v>
      </c>
      <c r="F42" s="630">
        <v>481.85971440729372</v>
      </c>
    </row>
    <row r="43" spans="1:6" ht="14.4" customHeight="1" x14ac:dyDescent="0.3">
      <c r="A43" s="652" t="s">
        <v>2741</v>
      </c>
      <c r="B43" s="629">
        <v>123.87910815942701</v>
      </c>
      <c r="C43" s="642">
        <v>1</v>
      </c>
      <c r="D43" s="629"/>
      <c r="E43" s="642">
        <v>0</v>
      </c>
      <c r="F43" s="630">
        <v>123.87910815942701</v>
      </c>
    </row>
    <row r="44" spans="1:6" ht="14.4" customHeight="1" x14ac:dyDescent="0.3">
      <c r="A44" s="652" t="s">
        <v>2742</v>
      </c>
      <c r="B44" s="629">
        <v>104.930073315957</v>
      </c>
      <c r="C44" s="642">
        <v>0.50490826820385004</v>
      </c>
      <c r="D44" s="629">
        <v>102.89</v>
      </c>
      <c r="E44" s="642">
        <v>0.4950917317961499</v>
      </c>
      <c r="F44" s="630">
        <v>207.82007331595702</v>
      </c>
    </row>
    <row r="45" spans="1:6" ht="14.4" customHeight="1" x14ac:dyDescent="0.3">
      <c r="A45" s="652" t="s">
        <v>2743</v>
      </c>
      <c r="B45" s="629">
        <v>56.49</v>
      </c>
      <c r="C45" s="642">
        <v>1.5707903386737249E-2</v>
      </c>
      <c r="D45" s="629">
        <v>3539.7888036814993</v>
      </c>
      <c r="E45" s="642">
        <v>0.98429209661326278</v>
      </c>
      <c r="F45" s="630">
        <v>3596.2788036814991</v>
      </c>
    </row>
    <row r="46" spans="1:6" ht="14.4" customHeight="1" x14ac:dyDescent="0.3">
      <c r="A46" s="652" t="s">
        <v>2744</v>
      </c>
      <c r="B46" s="629">
        <v>52.67</v>
      </c>
      <c r="C46" s="642">
        <v>1.0347414479730573E-3</v>
      </c>
      <c r="D46" s="629">
        <v>50848.934553654086</v>
      </c>
      <c r="E46" s="642">
        <v>0.998965258552027</v>
      </c>
      <c r="F46" s="630">
        <v>50901.604553654084</v>
      </c>
    </row>
    <row r="47" spans="1:6" ht="14.4" customHeight="1" x14ac:dyDescent="0.3">
      <c r="A47" s="652" t="s">
        <v>2745</v>
      </c>
      <c r="B47" s="629"/>
      <c r="C47" s="642">
        <v>0</v>
      </c>
      <c r="D47" s="629">
        <v>238.52</v>
      </c>
      <c r="E47" s="642">
        <v>1</v>
      </c>
      <c r="F47" s="630">
        <v>238.52</v>
      </c>
    </row>
    <row r="48" spans="1:6" ht="14.4" customHeight="1" x14ac:dyDescent="0.3">
      <c r="A48" s="652" t="s">
        <v>2746</v>
      </c>
      <c r="B48" s="629"/>
      <c r="C48" s="642">
        <v>0</v>
      </c>
      <c r="D48" s="629">
        <v>194621.26774099382</v>
      </c>
      <c r="E48" s="642">
        <v>1</v>
      </c>
      <c r="F48" s="630">
        <v>194621.26774099382</v>
      </c>
    </row>
    <row r="49" spans="1:6" ht="14.4" customHeight="1" x14ac:dyDescent="0.3">
      <c r="A49" s="652" t="s">
        <v>2747</v>
      </c>
      <c r="B49" s="629"/>
      <c r="C49" s="642">
        <v>0</v>
      </c>
      <c r="D49" s="629">
        <v>15086.366908954107</v>
      </c>
      <c r="E49" s="642">
        <v>1</v>
      </c>
      <c r="F49" s="630">
        <v>15086.366908954107</v>
      </c>
    </row>
    <row r="50" spans="1:6" ht="14.4" customHeight="1" x14ac:dyDescent="0.3">
      <c r="A50" s="652" t="s">
        <v>2748</v>
      </c>
      <c r="B50" s="629"/>
      <c r="C50" s="642">
        <v>0</v>
      </c>
      <c r="D50" s="629">
        <v>6298.3536473596687</v>
      </c>
      <c r="E50" s="642">
        <v>1</v>
      </c>
      <c r="F50" s="630">
        <v>6298.3536473596687</v>
      </c>
    </row>
    <row r="51" spans="1:6" ht="14.4" customHeight="1" x14ac:dyDescent="0.3">
      <c r="A51" s="652" t="s">
        <v>2749</v>
      </c>
      <c r="B51" s="629"/>
      <c r="C51" s="642">
        <v>0</v>
      </c>
      <c r="D51" s="629">
        <v>16031.480334168406</v>
      </c>
      <c r="E51" s="642">
        <v>1</v>
      </c>
      <c r="F51" s="630">
        <v>16031.480334168406</v>
      </c>
    </row>
    <row r="52" spans="1:6" ht="14.4" customHeight="1" x14ac:dyDescent="0.3">
      <c r="A52" s="652" t="s">
        <v>2750</v>
      </c>
      <c r="B52" s="629"/>
      <c r="C52" s="642">
        <v>0</v>
      </c>
      <c r="D52" s="629">
        <v>12380.156149639242</v>
      </c>
      <c r="E52" s="642">
        <v>1</v>
      </c>
      <c r="F52" s="630">
        <v>12380.156149639242</v>
      </c>
    </row>
    <row r="53" spans="1:6" ht="14.4" customHeight="1" x14ac:dyDescent="0.3">
      <c r="A53" s="652" t="s">
        <v>2751</v>
      </c>
      <c r="B53" s="629"/>
      <c r="C53" s="642">
        <v>0</v>
      </c>
      <c r="D53" s="629">
        <v>627.84037596058101</v>
      </c>
      <c r="E53" s="642">
        <v>1</v>
      </c>
      <c r="F53" s="630">
        <v>627.84037596058101</v>
      </c>
    </row>
    <row r="54" spans="1:6" ht="14.4" customHeight="1" x14ac:dyDescent="0.3">
      <c r="A54" s="652" t="s">
        <v>2752</v>
      </c>
      <c r="B54" s="629"/>
      <c r="C54" s="642">
        <v>0</v>
      </c>
      <c r="D54" s="629">
        <v>212.11907995721799</v>
      </c>
      <c r="E54" s="642">
        <v>1</v>
      </c>
      <c r="F54" s="630">
        <v>212.11907995721799</v>
      </c>
    </row>
    <row r="55" spans="1:6" ht="14.4" customHeight="1" x14ac:dyDescent="0.3">
      <c r="A55" s="652" t="s">
        <v>2753</v>
      </c>
      <c r="B55" s="629"/>
      <c r="C55" s="642">
        <v>0</v>
      </c>
      <c r="D55" s="629">
        <v>1210.330640772009</v>
      </c>
      <c r="E55" s="642">
        <v>1</v>
      </c>
      <c r="F55" s="630">
        <v>1210.330640772009</v>
      </c>
    </row>
    <row r="56" spans="1:6" ht="14.4" customHeight="1" x14ac:dyDescent="0.3">
      <c r="A56" s="652" t="s">
        <v>2754</v>
      </c>
      <c r="B56" s="629"/>
      <c r="C56" s="642">
        <v>0</v>
      </c>
      <c r="D56" s="629">
        <v>47584.070211250502</v>
      </c>
      <c r="E56" s="642">
        <v>1</v>
      </c>
      <c r="F56" s="630">
        <v>47584.070211250502</v>
      </c>
    </row>
    <row r="57" spans="1:6" ht="14.4" customHeight="1" x14ac:dyDescent="0.3">
      <c r="A57" s="652" t="s">
        <v>2755</v>
      </c>
      <c r="B57" s="629"/>
      <c r="C57" s="642">
        <v>0</v>
      </c>
      <c r="D57" s="629">
        <v>820.03820230526298</v>
      </c>
      <c r="E57" s="642">
        <v>1</v>
      </c>
      <c r="F57" s="630">
        <v>820.03820230526298</v>
      </c>
    </row>
    <row r="58" spans="1:6" ht="14.4" customHeight="1" x14ac:dyDescent="0.3">
      <c r="A58" s="652" t="s">
        <v>2756</v>
      </c>
      <c r="B58" s="629"/>
      <c r="C58" s="642">
        <v>0</v>
      </c>
      <c r="D58" s="629">
        <v>4517.25</v>
      </c>
      <c r="E58" s="642">
        <v>1</v>
      </c>
      <c r="F58" s="630">
        <v>4517.25</v>
      </c>
    </row>
    <row r="59" spans="1:6" ht="14.4" customHeight="1" x14ac:dyDescent="0.3">
      <c r="A59" s="652" t="s">
        <v>2757</v>
      </c>
      <c r="B59" s="629"/>
      <c r="C59" s="642">
        <v>0</v>
      </c>
      <c r="D59" s="629">
        <v>2020.301449933108</v>
      </c>
      <c r="E59" s="642">
        <v>1</v>
      </c>
      <c r="F59" s="630">
        <v>2020.301449933108</v>
      </c>
    </row>
    <row r="60" spans="1:6" ht="14.4" customHeight="1" x14ac:dyDescent="0.3">
      <c r="A60" s="652" t="s">
        <v>2758</v>
      </c>
      <c r="B60" s="629"/>
      <c r="C60" s="642">
        <v>0</v>
      </c>
      <c r="D60" s="629">
        <v>3888.3373077667361</v>
      </c>
      <c r="E60" s="642">
        <v>1</v>
      </c>
      <c r="F60" s="630">
        <v>3888.3373077667361</v>
      </c>
    </row>
    <row r="61" spans="1:6" ht="14.4" customHeight="1" x14ac:dyDescent="0.3">
      <c r="A61" s="652" t="s">
        <v>2759</v>
      </c>
      <c r="B61" s="629"/>
      <c r="C61" s="642">
        <v>0</v>
      </c>
      <c r="D61" s="629">
        <v>29254.382796182286</v>
      </c>
      <c r="E61" s="642">
        <v>1</v>
      </c>
      <c r="F61" s="630">
        <v>29254.382796182286</v>
      </c>
    </row>
    <row r="62" spans="1:6" ht="14.4" customHeight="1" x14ac:dyDescent="0.3">
      <c r="A62" s="652" t="s">
        <v>2760</v>
      </c>
      <c r="B62" s="629"/>
      <c r="C62" s="642">
        <v>0</v>
      </c>
      <c r="D62" s="629">
        <v>337.14943291021399</v>
      </c>
      <c r="E62" s="642">
        <v>1</v>
      </c>
      <c r="F62" s="630">
        <v>337.14943291021399</v>
      </c>
    </row>
    <row r="63" spans="1:6" ht="14.4" customHeight="1" x14ac:dyDescent="0.3">
      <c r="A63" s="652" t="s">
        <v>2761</v>
      </c>
      <c r="B63" s="629"/>
      <c r="C63" s="642">
        <v>0</v>
      </c>
      <c r="D63" s="629">
        <v>5678.9490304132942</v>
      </c>
      <c r="E63" s="642">
        <v>1</v>
      </c>
      <c r="F63" s="630">
        <v>5678.9490304132942</v>
      </c>
    </row>
    <row r="64" spans="1:6" ht="14.4" customHeight="1" x14ac:dyDescent="0.3">
      <c r="A64" s="652" t="s">
        <v>2762</v>
      </c>
      <c r="B64" s="629"/>
      <c r="C64" s="642">
        <v>0</v>
      </c>
      <c r="D64" s="629">
        <v>260190.74665971426</v>
      </c>
      <c r="E64" s="642">
        <v>1</v>
      </c>
      <c r="F64" s="630">
        <v>260190.74665971426</v>
      </c>
    </row>
    <row r="65" spans="1:6" ht="14.4" customHeight="1" x14ac:dyDescent="0.3">
      <c r="A65" s="652" t="s">
        <v>2763</v>
      </c>
      <c r="B65" s="629"/>
      <c r="C65" s="642">
        <v>0</v>
      </c>
      <c r="D65" s="629">
        <v>25184.98</v>
      </c>
      <c r="E65" s="642">
        <v>1</v>
      </c>
      <c r="F65" s="630">
        <v>25184.98</v>
      </c>
    </row>
    <row r="66" spans="1:6" ht="14.4" customHeight="1" x14ac:dyDescent="0.3">
      <c r="A66" s="652" t="s">
        <v>2764</v>
      </c>
      <c r="B66" s="629"/>
      <c r="C66" s="642">
        <v>0</v>
      </c>
      <c r="D66" s="629">
        <v>336.09860609460202</v>
      </c>
      <c r="E66" s="642">
        <v>1</v>
      </c>
      <c r="F66" s="630">
        <v>336.09860609460202</v>
      </c>
    </row>
    <row r="67" spans="1:6" ht="14.4" customHeight="1" x14ac:dyDescent="0.3">
      <c r="A67" s="652" t="s">
        <v>2765</v>
      </c>
      <c r="B67" s="629"/>
      <c r="C67" s="642">
        <v>0</v>
      </c>
      <c r="D67" s="629">
        <v>53257.981196535846</v>
      </c>
      <c r="E67" s="642">
        <v>1</v>
      </c>
      <c r="F67" s="630">
        <v>53257.981196535846</v>
      </c>
    </row>
    <row r="68" spans="1:6" ht="14.4" customHeight="1" x14ac:dyDescent="0.3">
      <c r="A68" s="652" t="s">
        <v>2766</v>
      </c>
      <c r="B68" s="629"/>
      <c r="C68" s="642">
        <v>0</v>
      </c>
      <c r="D68" s="629">
        <v>399.48</v>
      </c>
      <c r="E68" s="642">
        <v>1</v>
      </c>
      <c r="F68" s="630">
        <v>399.48</v>
      </c>
    </row>
    <row r="69" spans="1:6" ht="14.4" customHeight="1" x14ac:dyDescent="0.3">
      <c r="A69" s="652" t="s">
        <v>2767</v>
      </c>
      <c r="B69" s="629"/>
      <c r="C69" s="642">
        <v>0</v>
      </c>
      <c r="D69" s="629">
        <v>254.85000199952671</v>
      </c>
      <c r="E69" s="642">
        <v>1</v>
      </c>
      <c r="F69" s="630">
        <v>254.85000199952671</v>
      </c>
    </row>
    <row r="70" spans="1:6" ht="14.4" customHeight="1" x14ac:dyDescent="0.3">
      <c r="A70" s="652" t="s">
        <v>2768</v>
      </c>
      <c r="B70" s="629"/>
      <c r="C70" s="642">
        <v>0</v>
      </c>
      <c r="D70" s="629">
        <v>27245.520446901963</v>
      </c>
      <c r="E70" s="642">
        <v>1</v>
      </c>
      <c r="F70" s="630">
        <v>27245.520446901963</v>
      </c>
    </row>
    <row r="71" spans="1:6" ht="14.4" customHeight="1" x14ac:dyDescent="0.3">
      <c r="A71" s="652" t="s">
        <v>2769</v>
      </c>
      <c r="B71" s="629"/>
      <c r="C71" s="642">
        <v>0</v>
      </c>
      <c r="D71" s="629">
        <v>48684.692822544021</v>
      </c>
      <c r="E71" s="642">
        <v>1</v>
      </c>
      <c r="F71" s="630">
        <v>48684.692822544021</v>
      </c>
    </row>
    <row r="72" spans="1:6" ht="14.4" customHeight="1" x14ac:dyDescent="0.3">
      <c r="A72" s="652" t="s">
        <v>2770</v>
      </c>
      <c r="B72" s="629"/>
      <c r="C72" s="642">
        <v>0</v>
      </c>
      <c r="D72" s="629">
        <v>1064.8</v>
      </c>
      <c r="E72" s="642">
        <v>1</v>
      </c>
      <c r="F72" s="630">
        <v>1064.8</v>
      </c>
    </row>
    <row r="73" spans="1:6" ht="14.4" customHeight="1" x14ac:dyDescent="0.3">
      <c r="A73" s="652" t="s">
        <v>2771</v>
      </c>
      <c r="B73" s="629"/>
      <c r="C73" s="642">
        <v>0</v>
      </c>
      <c r="D73" s="629">
        <v>341.9</v>
      </c>
      <c r="E73" s="642">
        <v>1</v>
      </c>
      <c r="F73" s="630">
        <v>341.9</v>
      </c>
    </row>
    <row r="74" spans="1:6" ht="14.4" customHeight="1" x14ac:dyDescent="0.3">
      <c r="A74" s="652" t="s">
        <v>2772</v>
      </c>
      <c r="B74" s="629"/>
      <c r="C74" s="642">
        <v>0</v>
      </c>
      <c r="D74" s="629">
        <v>6450.6234107325008</v>
      </c>
      <c r="E74" s="642">
        <v>1</v>
      </c>
      <c r="F74" s="630">
        <v>6450.6234107325008</v>
      </c>
    </row>
    <row r="75" spans="1:6" ht="14.4" customHeight="1" x14ac:dyDescent="0.3">
      <c r="A75" s="652" t="s">
        <v>2773</v>
      </c>
      <c r="B75" s="629"/>
      <c r="C75" s="642">
        <v>0</v>
      </c>
      <c r="D75" s="629">
        <v>1436.5897436200091</v>
      </c>
      <c r="E75" s="642">
        <v>1</v>
      </c>
      <c r="F75" s="630">
        <v>1436.5897436200091</v>
      </c>
    </row>
    <row r="76" spans="1:6" ht="14.4" customHeight="1" x14ac:dyDescent="0.3">
      <c r="A76" s="652" t="s">
        <v>2774</v>
      </c>
      <c r="B76" s="629"/>
      <c r="C76" s="642">
        <v>0</v>
      </c>
      <c r="D76" s="629">
        <v>3549.1523715787121</v>
      </c>
      <c r="E76" s="642">
        <v>1</v>
      </c>
      <c r="F76" s="630">
        <v>3549.1523715787121</v>
      </c>
    </row>
    <row r="77" spans="1:6" ht="14.4" customHeight="1" x14ac:dyDescent="0.3">
      <c r="A77" s="652" t="s">
        <v>2775</v>
      </c>
      <c r="B77" s="629"/>
      <c r="C77" s="642">
        <v>0</v>
      </c>
      <c r="D77" s="629">
        <v>218.65995392323782</v>
      </c>
      <c r="E77" s="642">
        <v>1</v>
      </c>
      <c r="F77" s="630">
        <v>218.65995392323782</v>
      </c>
    </row>
    <row r="78" spans="1:6" ht="14.4" customHeight="1" x14ac:dyDescent="0.3">
      <c r="A78" s="652" t="s">
        <v>2776</v>
      </c>
      <c r="B78" s="629"/>
      <c r="C78" s="642">
        <v>0</v>
      </c>
      <c r="D78" s="629">
        <v>2179.8781464407061</v>
      </c>
      <c r="E78" s="642">
        <v>1</v>
      </c>
      <c r="F78" s="630">
        <v>2179.8781464407061</v>
      </c>
    </row>
    <row r="79" spans="1:6" ht="14.4" customHeight="1" x14ac:dyDescent="0.3">
      <c r="A79" s="652" t="s">
        <v>2777</v>
      </c>
      <c r="B79" s="629"/>
      <c r="C79" s="642">
        <v>0</v>
      </c>
      <c r="D79" s="629">
        <v>151.54</v>
      </c>
      <c r="E79" s="642">
        <v>1</v>
      </c>
      <c r="F79" s="630">
        <v>151.54</v>
      </c>
    </row>
    <row r="80" spans="1:6" ht="14.4" customHeight="1" x14ac:dyDescent="0.3">
      <c r="A80" s="652" t="s">
        <v>2778</v>
      </c>
      <c r="B80" s="629"/>
      <c r="C80" s="642">
        <v>0</v>
      </c>
      <c r="D80" s="629">
        <v>102.55</v>
      </c>
      <c r="E80" s="642">
        <v>1</v>
      </c>
      <c r="F80" s="630">
        <v>102.55</v>
      </c>
    </row>
    <row r="81" spans="1:6" ht="14.4" customHeight="1" x14ac:dyDescent="0.3">
      <c r="A81" s="652" t="s">
        <v>2779</v>
      </c>
      <c r="B81" s="629"/>
      <c r="C81" s="642">
        <v>0</v>
      </c>
      <c r="D81" s="629">
        <v>5893.1409912859444</v>
      </c>
      <c r="E81" s="642">
        <v>1</v>
      </c>
      <c r="F81" s="630">
        <v>5893.1409912859444</v>
      </c>
    </row>
    <row r="82" spans="1:6" ht="14.4" customHeight="1" x14ac:dyDescent="0.3">
      <c r="A82" s="652" t="s">
        <v>2780</v>
      </c>
      <c r="B82" s="629"/>
      <c r="C82" s="642">
        <v>0</v>
      </c>
      <c r="D82" s="629">
        <v>379.5</v>
      </c>
      <c r="E82" s="642">
        <v>1</v>
      </c>
      <c r="F82" s="630">
        <v>379.5</v>
      </c>
    </row>
    <row r="83" spans="1:6" ht="14.4" customHeight="1" x14ac:dyDescent="0.3">
      <c r="A83" s="652" t="s">
        <v>2781</v>
      </c>
      <c r="B83" s="629"/>
      <c r="C83" s="642">
        <v>0</v>
      </c>
      <c r="D83" s="629">
        <v>319.32</v>
      </c>
      <c r="E83" s="642">
        <v>1</v>
      </c>
      <c r="F83" s="630">
        <v>319.32</v>
      </c>
    </row>
    <row r="84" spans="1:6" ht="14.4" customHeight="1" x14ac:dyDescent="0.3">
      <c r="A84" s="652" t="s">
        <v>2782</v>
      </c>
      <c r="B84" s="629"/>
      <c r="C84" s="642">
        <v>0</v>
      </c>
      <c r="D84" s="629">
        <v>962.55715129113207</v>
      </c>
      <c r="E84" s="642">
        <v>1</v>
      </c>
      <c r="F84" s="630">
        <v>962.55715129113207</v>
      </c>
    </row>
    <row r="85" spans="1:6" ht="14.4" customHeight="1" x14ac:dyDescent="0.3">
      <c r="A85" s="652" t="s">
        <v>2783</v>
      </c>
      <c r="B85" s="629"/>
      <c r="C85" s="642">
        <v>0</v>
      </c>
      <c r="D85" s="629">
        <v>7613.6323456921991</v>
      </c>
      <c r="E85" s="642">
        <v>1</v>
      </c>
      <c r="F85" s="630">
        <v>7613.6323456921991</v>
      </c>
    </row>
    <row r="86" spans="1:6" ht="14.4" customHeight="1" x14ac:dyDescent="0.3">
      <c r="A86" s="652" t="s">
        <v>2784</v>
      </c>
      <c r="B86" s="629"/>
      <c r="C86" s="642">
        <v>0</v>
      </c>
      <c r="D86" s="629">
        <v>83.26</v>
      </c>
      <c r="E86" s="642">
        <v>1</v>
      </c>
      <c r="F86" s="630">
        <v>83.26</v>
      </c>
    </row>
    <row r="87" spans="1:6" ht="14.4" customHeight="1" x14ac:dyDescent="0.3">
      <c r="A87" s="652" t="s">
        <v>2785</v>
      </c>
      <c r="B87" s="629"/>
      <c r="C87" s="642">
        <v>0</v>
      </c>
      <c r="D87" s="629">
        <v>60911.502599356325</v>
      </c>
      <c r="E87" s="642">
        <v>1</v>
      </c>
      <c r="F87" s="630">
        <v>60911.502599356325</v>
      </c>
    </row>
    <row r="88" spans="1:6" ht="14.4" customHeight="1" x14ac:dyDescent="0.3">
      <c r="A88" s="652" t="s">
        <v>2786</v>
      </c>
      <c r="B88" s="629"/>
      <c r="C88" s="642">
        <v>0</v>
      </c>
      <c r="D88" s="629">
        <v>17371.434797304792</v>
      </c>
      <c r="E88" s="642">
        <v>1</v>
      </c>
      <c r="F88" s="630">
        <v>17371.434797304792</v>
      </c>
    </row>
    <row r="89" spans="1:6" ht="14.4" customHeight="1" x14ac:dyDescent="0.3">
      <c r="A89" s="652" t="s">
        <v>2787</v>
      </c>
      <c r="B89" s="629"/>
      <c r="C89" s="642">
        <v>0</v>
      </c>
      <c r="D89" s="629">
        <v>130.46</v>
      </c>
      <c r="E89" s="642">
        <v>1</v>
      </c>
      <c r="F89" s="630">
        <v>130.46</v>
      </c>
    </row>
    <row r="90" spans="1:6" ht="14.4" customHeight="1" x14ac:dyDescent="0.3">
      <c r="A90" s="652" t="s">
        <v>2788</v>
      </c>
      <c r="B90" s="629"/>
      <c r="C90" s="642">
        <v>0</v>
      </c>
      <c r="D90" s="629">
        <v>99761.400000000009</v>
      </c>
      <c r="E90" s="642">
        <v>1</v>
      </c>
      <c r="F90" s="630">
        <v>99761.400000000009</v>
      </c>
    </row>
    <row r="91" spans="1:6" ht="14.4" customHeight="1" x14ac:dyDescent="0.3">
      <c r="A91" s="652" t="s">
        <v>2789</v>
      </c>
      <c r="B91" s="629"/>
      <c r="C91" s="642">
        <v>0</v>
      </c>
      <c r="D91" s="629">
        <v>709.00905545201397</v>
      </c>
      <c r="E91" s="642">
        <v>1</v>
      </c>
      <c r="F91" s="630">
        <v>709.00905545201397</v>
      </c>
    </row>
    <row r="92" spans="1:6" ht="14.4" customHeight="1" x14ac:dyDescent="0.3">
      <c r="A92" s="652" t="s">
        <v>2790</v>
      </c>
      <c r="B92" s="629"/>
      <c r="C92" s="642">
        <v>0</v>
      </c>
      <c r="D92" s="629">
        <v>925.98457108508205</v>
      </c>
      <c r="E92" s="642">
        <v>1</v>
      </c>
      <c r="F92" s="630">
        <v>925.98457108508205</v>
      </c>
    </row>
    <row r="93" spans="1:6" ht="14.4" customHeight="1" x14ac:dyDescent="0.3">
      <c r="A93" s="652" t="s">
        <v>2791</v>
      </c>
      <c r="B93" s="629"/>
      <c r="C93" s="642">
        <v>0</v>
      </c>
      <c r="D93" s="629">
        <v>114525.12456245089</v>
      </c>
      <c r="E93" s="642">
        <v>1</v>
      </c>
      <c r="F93" s="630">
        <v>114525.12456245089</v>
      </c>
    </row>
    <row r="94" spans="1:6" ht="14.4" customHeight="1" x14ac:dyDescent="0.3">
      <c r="A94" s="652" t="s">
        <v>2792</v>
      </c>
      <c r="B94" s="629"/>
      <c r="C94" s="642">
        <v>0</v>
      </c>
      <c r="D94" s="629">
        <v>3969.8</v>
      </c>
      <c r="E94" s="642">
        <v>1</v>
      </c>
      <c r="F94" s="630">
        <v>3969.8</v>
      </c>
    </row>
    <row r="95" spans="1:6" ht="14.4" customHeight="1" thickBot="1" x14ac:dyDescent="0.35">
      <c r="A95" s="653" t="s">
        <v>2793</v>
      </c>
      <c r="B95" s="644"/>
      <c r="C95" s="645">
        <v>0</v>
      </c>
      <c r="D95" s="644">
        <v>52347.856207451463</v>
      </c>
      <c r="E95" s="645">
        <v>1</v>
      </c>
      <c r="F95" s="646">
        <v>52347.856207451463</v>
      </c>
    </row>
    <row r="96" spans="1:6" ht="14.4" customHeight="1" thickBot="1" x14ac:dyDescent="0.35">
      <c r="A96" s="647" t="s">
        <v>6</v>
      </c>
      <c r="B96" s="648">
        <v>194269.33308598713</v>
      </c>
      <c r="C96" s="649">
        <v>0.11266651875452899</v>
      </c>
      <c r="D96" s="648">
        <v>1530016.9520813876</v>
      </c>
      <c r="E96" s="649">
        <v>0.88733348124547107</v>
      </c>
      <c r="F96" s="650">
        <v>1724286.2851673746</v>
      </c>
    </row>
  </sheetData>
  <mergeCells count="3">
    <mergeCell ref="A1:F1"/>
    <mergeCell ref="B3:C3"/>
    <mergeCell ref="D3:E3"/>
  </mergeCells>
  <conditionalFormatting sqref="C5:C1048576">
    <cfRule type="cellIs" dxfId="55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2013-10-23T08:44:35Z</dcterms:modified>
</cp:coreProperties>
</file>